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tabRatio="744" activeTab="4"/>
  </bookViews>
  <sheets>
    <sheet name="Gráfico1" sheetId="1" r:id="rId1"/>
    <sheet name="Gráfico2" sheetId="2" r:id="rId2"/>
    <sheet name="Gráfico3" sheetId="3" r:id="rId3"/>
    <sheet name="Gráfico4" sheetId="4" r:id="rId4"/>
    <sheet name="Hoja1" sheetId="5" r:id="rId5"/>
    <sheet name="Hoja2" sheetId="6" r:id="rId6"/>
    <sheet name="Hoja3" sheetId="7" r:id="rId7"/>
  </sheets>
  <definedNames>
    <definedName name="_xlnm.Print_Area" localSheetId="4">'Hoja1'!$A$1:$U$19</definedName>
    <definedName name="_xlnm.Print_Area" localSheetId="6">'Hoja3'!$A$2:$M$27</definedName>
  </definedNames>
  <calcPr fullCalcOnLoad="1"/>
</workbook>
</file>

<file path=xl/sharedStrings.xml><?xml version="1.0" encoding="utf-8"?>
<sst xmlns="http://schemas.openxmlformats.org/spreadsheetml/2006/main" count="132" uniqueCount="62">
  <si>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</si>
  <si>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</si>
  <si>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</si>
  <si>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</si>
  <si>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</si>
  <si>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</si>
  <si>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</si>
  <si>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</si>
  <si>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</si>
  <si>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</si>
  <si>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</si>
  <si>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</si>
  <si>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</si>
  <si>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</si>
  <si>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</si>
  <si>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</si>
  <si>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</si>
  <si>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</si>
  <si>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</si>
  <si>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</si>
  <si>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</si>
  <si>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</si>
  <si>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Dif.</t>
  </si>
  <si>
    <t>LA POSITIVA</t>
  </si>
  <si>
    <t>MAPFRE PERÚ</t>
  </si>
  <si>
    <t>EL PACIFICO PERUANO SUIZA</t>
  </si>
  <si>
    <t>RIMAC INTERNACIONAL</t>
  </si>
  <si>
    <t>TOTAL</t>
  </si>
  <si>
    <t>Ventas</t>
  </si>
  <si>
    <t>1% Ventas</t>
  </si>
  <si>
    <t>Totales</t>
  </si>
  <si>
    <t>Ingreso Mensual en Cta. Cte</t>
  </si>
  <si>
    <t>Total Recaudado</t>
  </si>
  <si>
    <t>SULAMERICA</t>
  </si>
  <si>
    <t>GENERALI PERU</t>
  </si>
  <si>
    <t>CUADRO DE PRIMAS NETAS Y APORTES DE ASEGURADORAS AL FONDO SEGÚN EL MES CORRESPONDIENTE</t>
  </si>
  <si>
    <t>Acumulado</t>
  </si>
  <si>
    <t>Mensual</t>
  </si>
  <si>
    <t>CUADRO DE PRIMAS NETAS POR EMPRESA DE SEGUROS SEGÚN SBS</t>
  </si>
  <si>
    <t>Total Aportes Recaudado</t>
  </si>
  <si>
    <t>NOTA:  Este cuadro nos muestra los montos ingresados a la Cta.Cte. del Fondo, de acuerdo al mes que corresponde.</t>
  </si>
  <si>
    <t>INTERESES</t>
  </si>
  <si>
    <t>Total</t>
  </si>
  <si>
    <t>MUNI.PROV.</t>
  </si>
  <si>
    <t>CUADRO DE RECAUDACIÓN DEL FONDO DE COMPENSACIÓN DEL SOAT Y DEL CAT</t>
  </si>
  <si>
    <t>PROTECTA</t>
  </si>
  <si>
    <t>APORTE AFOCAT</t>
  </si>
  <si>
    <t>Depósito</t>
  </si>
  <si>
    <t>SBS</t>
  </si>
  <si>
    <t>Diferencia</t>
  </si>
  <si>
    <t>(a)</t>
  </si>
  <si>
    <t>La Positiva</t>
  </si>
  <si>
    <t>SEGÚN PLANILLAS</t>
  </si>
  <si>
    <t>DEV.GTOS</t>
  </si>
  <si>
    <t xml:space="preserve"> </t>
  </si>
  <si>
    <t>Indemnización por Muerte no Cobrada (AFOCAT)</t>
  </si>
  <si>
    <t>CARDIF</t>
  </si>
  <si>
    <t>ANEXO Nº 06</t>
  </si>
  <si>
    <t>ANEXO Nº 07</t>
  </si>
  <si>
    <t>NOTA:  Este cuadro nos muestra los montos reportados a la SBS por las Empresas Aseguradoras.</t>
  </si>
  <si>
    <t>LIQUIDACIO D.S.039-2008</t>
  </si>
  <si>
    <t>AL 31 DE DICIEMBRE DE 2017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</si>
</sst>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 * #\ ###\ ##0____\ ;_(* \(#\ ###\ ##0\)_ __\ ;_ * &quot;-&quot;??_ ;_ @_ "/>
    <numFmt numFmtId="184" formatCode="0.0"/>
    <numFmt numFmtId="185" formatCode="_ * #,##0.0_ ;_ * \-#,##0.0_ ;_ * &quot;-&quot;?_ ;_ @_ "/>
    <numFmt numFmtId="186" formatCode="\A\l\ dd\ &quot;de&quot;\ mmmm\ &quot;del&quot;\ yyyy"/>
    <numFmt numFmtId="187" formatCode="_(* #\ ###\ ##0_);_(* \(#\ ###\ ##0\)__;* &quot;-&quot;??;_(@_)"/>
    <numFmt numFmtId="188" formatCode="_(* #,##0.00_);_(* \(#,##0.00\);_(* &quot;-&quot;??_);_(\ @_)"/>
    <numFmt numFmtId="189" formatCode="_(* #,##0.00_);_(* \(#,##0.00\);_(* &quot;-&quot;??_);_ @_)"/>
    <numFmt numFmtId="190" formatCode="_-* #,##0.00\ [$€]_-;\-* #,##0.00\ [$€]_-;_-* &quot;-&quot;??\ [$€]_-;_-@_-"/>
    <numFmt numFmtId="191" formatCode="_(* #\ ###\ ##0_____ \ ;_(* \(#\ ###\ ##0\)______;* &quot;-&quot;?????;_(@_)"/>
    <numFmt numFmtId="192" formatCode="dd/mm/yyyy;@"/>
    <numFmt numFmtId="193" formatCode="_(* #_)\ ;_(* \(#\);* &quot;-&quot;??;_(\ @_)"/>
  </numFmts>
  <fonts count="5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.5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Univers (WN)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7.55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190" fontId="1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0" fillId="34" borderId="12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" fontId="10" fillId="0" borderId="18" xfId="0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183" fontId="11" fillId="0" borderId="19" xfId="56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right" vertical="center" wrapText="1"/>
    </xf>
    <xf numFmtId="0" fontId="2" fillId="35" borderId="19" xfId="0" applyFont="1" applyFill="1" applyBorder="1" applyAlignment="1">
      <alignment horizontal="center" vertical="center" wrapText="1"/>
    </xf>
    <xf numFmtId="4" fontId="2" fillId="36" borderId="24" xfId="0" applyNumberFormat="1" applyFont="1" applyFill="1" applyBorder="1" applyAlignment="1">
      <alignment horizontal="right" vertical="center" wrapText="1"/>
    </xf>
    <xf numFmtId="4" fontId="2" fillId="35" borderId="25" xfId="0" applyNumberFormat="1" applyFont="1" applyFill="1" applyBorder="1" applyAlignment="1">
      <alignment horizontal="right" vertical="center" wrapText="1"/>
    </xf>
    <xf numFmtId="0" fontId="2" fillId="35" borderId="26" xfId="0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36" borderId="27" xfId="0" applyNumberFormat="1" applyFont="1" applyFill="1" applyBorder="1" applyAlignment="1">
      <alignment horizontal="right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4" fontId="2" fillId="36" borderId="3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right" vertical="center" wrapText="1"/>
    </xf>
    <xf numFmtId="4" fontId="2" fillId="37" borderId="32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183" fontId="11" fillId="0" borderId="32" xfId="56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4" fontId="10" fillId="34" borderId="34" xfId="0" applyNumberFormat="1" applyFont="1" applyFill="1" applyBorder="1" applyAlignment="1">
      <alignment horizontal="right" vertical="center" wrapText="1"/>
    </xf>
    <xf numFmtId="4" fontId="10" fillId="34" borderId="18" xfId="0" applyNumberFormat="1" applyFont="1" applyFill="1" applyBorder="1" applyAlignment="1">
      <alignment horizontal="right" vertical="center" wrapText="1"/>
    </xf>
    <xf numFmtId="4" fontId="10" fillId="0" borderId="35" xfId="0" applyNumberFormat="1" applyFont="1" applyFill="1" applyBorder="1" applyAlignment="1">
      <alignment horizontal="right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center" vertical="center" wrapText="1"/>
    </xf>
    <xf numFmtId="183" fontId="11" fillId="0" borderId="21" xfId="56" applyNumberFormat="1" applyFont="1" applyFill="1" applyBorder="1" applyAlignment="1">
      <alignment vertical="center"/>
    </xf>
    <xf numFmtId="4" fontId="10" fillId="0" borderId="39" xfId="0" applyNumberFormat="1" applyFont="1" applyFill="1" applyBorder="1" applyAlignment="1">
      <alignment horizontal="right" vertical="center" wrapText="1"/>
    </xf>
    <xf numFmtId="0" fontId="2" fillId="35" borderId="40" xfId="0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right" vertical="center" wrapText="1"/>
    </xf>
    <xf numFmtId="4" fontId="10" fillId="0" borderId="42" xfId="0" applyNumberFormat="1" applyFont="1" applyFill="1" applyBorder="1" applyAlignment="1">
      <alignment horizontal="right" vertical="center" wrapText="1"/>
    </xf>
    <xf numFmtId="4" fontId="10" fillId="34" borderId="42" xfId="0" applyNumberFormat="1" applyFont="1" applyFill="1" applyBorder="1" applyAlignment="1">
      <alignment horizontal="right" vertical="center" wrapText="1"/>
    </xf>
    <xf numFmtId="4" fontId="10" fillId="34" borderId="43" xfId="0" applyNumberFormat="1" applyFont="1" applyFill="1" applyBorder="1" applyAlignment="1">
      <alignment horizontal="right" vertical="center" wrapText="1"/>
    </xf>
    <xf numFmtId="0" fontId="2" fillId="34" borderId="44" xfId="0" applyFont="1" applyFill="1" applyBorder="1" applyAlignment="1">
      <alignment horizontal="center" vertical="center" wrapText="1"/>
    </xf>
    <xf numFmtId="4" fontId="2" fillId="36" borderId="45" xfId="0" applyNumberFormat="1" applyFont="1" applyFill="1" applyBorder="1" applyAlignment="1">
      <alignment horizontal="right" vertical="center" wrapText="1"/>
    </xf>
    <xf numFmtId="4" fontId="1" fillId="36" borderId="46" xfId="0" applyNumberFormat="1" applyFont="1" applyFill="1" applyBorder="1" applyAlignment="1">
      <alignment/>
    </xf>
    <xf numFmtId="4" fontId="2" fillId="36" borderId="46" xfId="0" applyNumberFormat="1" applyFont="1" applyFill="1" applyBorder="1" applyAlignment="1">
      <alignment horizontal="right" vertical="center" wrapText="1"/>
    </xf>
    <xf numFmtId="4" fontId="2" fillId="36" borderId="47" xfId="0" applyNumberFormat="1" applyFont="1" applyFill="1" applyBorder="1" applyAlignment="1">
      <alignment horizontal="right" vertical="center" wrapText="1"/>
    </xf>
    <xf numFmtId="183" fontId="11" fillId="0" borderId="22" xfId="56" applyNumberFormat="1" applyFont="1" applyFill="1" applyBorder="1" applyAlignment="1">
      <alignment vertical="center"/>
    </xf>
    <xf numFmtId="183" fontId="11" fillId="0" borderId="14" xfId="56" applyNumberFormat="1" applyFont="1" applyFill="1" applyBorder="1" applyAlignment="1">
      <alignment vertical="center"/>
    </xf>
    <xf numFmtId="183" fontId="11" fillId="0" borderId="24" xfId="56" applyNumberFormat="1" applyFont="1" applyFill="1" applyBorder="1" applyAlignment="1">
      <alignment vertical="center"/>
    </xf>
    <xf numFmtId="1" fontId="10" fillId="37" borderId="23" xfId="0" applyNumberFormat="1" applyFont="1" applyFill="1" applyBorder="1" applyAlignment="1">
      <alignment horizontal="right" vertical="center" wrapText="1"/>
    </xf>
    <xf numFmtId="1" fontId="10" fillId="37" borderId="18" xfId="0" applyNumberFormat="1" applyFont="1" applyFill="1" applyBorder="1" applyAlignment="1">
      <alignment horizontal="right" vertical="center" wrapText="1"/>
    </xf>
    <xf numFmtId="183" fontId="11" fillId="0" borderId="48" xfId="57" applyNumberFormat="1" applyFont="1" applyFill="1" applyBorder="1" applyAlignment="1">
      <alignment vertical="center"/>
    </xf>
    <xf numFmtId="0" fontId="1" fillId="35" borderId="49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83" fontId="11" fillId="0" borderId="0" xfId="57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justify" vertical="center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[0] 11" xfId="52"/>
    <cellStyle name="Millares [0] 11 2" xfId="53"/>
    <cellStyle name="Millares [0] 2" xfId="54"/>
    <cellStyle name="Millares [0] 2 2" xfId="55"/>
    <cellStyle name="Millares [0]_Primas_1_092001Pub" xfId="56"/>
    <cellStyle name="Millares [0]_Primas_1_092001Pub 2" xfId="57"/>
    <cellStyle name="Millares 4" xfId="58"/>
    <cellStyle name="Millares 4 2" xfId="59"/>
    <cellStyle name="Currency" xfId="60"/>
    <cellStyle name="Currency [0]" xfId="61"/>
    <cellStyle name="Neutral" xfId="62"/>
    <cellStyle name="Normal 13" xfId="63"/>
    <cellStyle name="Normal 2" xfId="64"/>
    <cellStyle name="Normal 26" xfId="65"/>
    <cellStyle name="Normal 3" xfId="66"/>
    <cellStyle name="Normal 4" xfId="67"/>
    <cellStyle name="Normal 5" xfId="68"/>
    <cellStyle name="Normal 5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RECAUDACIÓN POR EMPRESA ASEGURADORA</a:t>
            </a:r>
          </a:p>
        </c:rich>
      </c:tx>
      <c:layout>
        <c:manualLayout>
          <c:xMode val="factor"/>
          <c:yMode val="factor"/>
          <c:x val="0.03075"/>
          <c:y val="0.08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7875"/>
          <c:y val="0.22625"/>
          <c:w val="0.2775"/>
          <c:h val="0.501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  <c:separator>;</c:separator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1848428.55</c:v>
                </c:pt>
                <c:pt idx="1">
                  <c:v>588711.25</c:v>
                </c:pt>
                <c:pt idx="2">
                  <c:v>315057.96</c:v>
                </c:pt>
                <c:pt idx="3">
                  <c:v>298748.06</c:v>
                </c:pt>
                <c:pt idx="4">
                  <c:v>697491.2400000001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6025"/>
          <c:y val="0.802"/>
          <c:w val="0.249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TIPO DE INGRESO</a:t>
            </a:r>
          </a:p>
        </c:rich>
      </c:tx>
      <c:layout>
        <c:manualLayout>
          <c:xMode val="factor"/>
          <c:yMode val="factor"/>
          <c:x val="-0.00475"/>
          <c:y val="-0.018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075"/>
          <c:y val="0.06625"/>
          <c:w val="0.89275"/>
          <c:h val="0.883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Hoja1!$L$6:$R$6</c:f>
              <c:strCache>
                <c:ptCount val="7"/>
                <c:pt idx="0">
                  <c:v>Total Aportes Recaudado</c:v>
                </c:pt>
                <c:pt idx="1">
                  <c:v>CONVENIO FONDO - SAT</c:v>
                </c:pt>
                <c:pt idx="2">
                  <c:v>DEV.GTOS</c:v>
                </c:pt>
                <c:pt idx="3">
                  <c:v>LIQUIDACIO D.S.039-2008</c:v>
                </c:pt>
                <c:pt idx="4">
                  <c:v>INTERESES</c:v>
                </c:pt>
                <c:pt idx="5">
                  <c:v>MUNI.PROV.</c:v>
                </c:pt>
                <c:pt idx="6">
                  <c:v>Indemnización por Muerte no Cobrada</c:v>
                </c:pt>
              </c:strCache>
            </c:strRef>
          </c:cat>
          <c:val>
            <c:numRef>
              <c:f>Hoja1!$L$19:$R$19</c:f>
              <c:numCache>
                <c:ptCount val="7"/>
                <c:pt idx="0">
                  <c:v>4053808.89</c:v>
                </c:pt>
                <c:pt idx="1">
                  <c:v>408925.33</c:v>
                </c:pt>
                <c:pt idx="2">
                  <c:v>53.2</c:v>
                </c:pt>
                <c:pt idx="3">
                  <c:v>0</c:v>
                </c:pt>
                <c:pt idx="4">
                  <c:v>0</c:v>
                </c:pt>
                <c:pt idx="5">
                  <c:v>165577.52999999997</c:v>
                </c:pt>
                <c:pt idx="6">
                  <c:v>1228233.3399999999</c:v>
                </c:pt>
              </c:numCache>
            </c:numRef>
          </c:val>
          <c:shape val="box"/>
        </c:ser>
        <c:shape val="box"/>
        <c:axId val="26244663"/>
        <c:axId val="34875376"/>
        <c:axId val="45442929"/>
      </c:bar3D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4663"/>
        <c:crossesAt val="1"/>
        <c:crossBetween val="between"/>
        <c:dispUnits/>
      </c:valAx>
      <c:serAx>
        <c:axId val="4544292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75376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</a:t>
            </a:r>
          </a:p>
        </c:rich>
      </c:tx>
      <c:layout>
        <c:manualLayout>
          <c:xMode val="factor"/>
          <c:yMode val="factor"/>
          <c:x val="0.00925"/>
          <c:y val="-0.005"/>
        </c:manualLayout>
      </c:layout>
      <c:spPr>
        <a:noFill/>
        <a:ln w="3175">
          <a:noFill/>
        </a:ln>
      </c:spPr>
    </c:title>
    <c:view3D>
      <c:rotX val="44"/>
      <c:hPercent val="186"/>
      <c:rotY val="44"/>
      <c:depthPercent val="100"/>
      <c:rAngAx val="1"/>
    </c:view3D>
    <c:plotArea>
      <c:layout>
        <c:manualLayout>
          <c:xMode val="edge"/>
          <c:yMode val="edge"/>
          <c:x val="0.037"/>
          <c:y val="0.0835"/>
          <c:w val="0.9465"/>
          <c:h val="0.87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93CDD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Hoja1!$U$7:$U$18</c:f>
              <c:numCache>
                <c:ptCount val="12"/>
                <c:pt idx="0">
                  <c:v>248954.4</c:v>
                </c:pt>
                <c:pt idx="1">
                  <c:v>857972.7999999999</c:v>
                </c:pt>
                <c:pt idx="2">
                  <c:v>471263.84</c:v>
                </c:pt>
                <c:pt idx="3">
                  <c:v>624340.4700000001</c:v>
                </c:pt>
                <c:pt idx="4">
                  <c:v>549439.96</c:v>
                </c:pt>
                <c:pt idx="5">
                  <c:v>357315.74</c:v>
                </c:pt>
                <c:pt idx="6">
                  <c:v>648874.7200000001</c:v>
                </c:pt>
                <c:pt idx="7">
                  <c:v>635058.59</c:v>
                </c:pt>
                <c:pt idx="8">
                  <c:v>578426.71</c:v>
                </c:pt>
                <c:pt idx="9">
                  <c:v>565670.1799999999</c:v>
                </c:pt>
                <c:pt idx="10">
                  <c:v>432963.81</c:v>
                </c:pt>
                <c:pt idx="11">
                  <c:v>488113.51</c:v>
                </c:pt>
              </c:numCache>
            </c:numRef>
          </c:val>
          <c:shape val="box"/>
        </c:ser>
        <c:shape val="box"/>
        <c:axId val="6333178"/>
        <c:axId val="56998603"/>
      </c:bar3DChart>
      <c:catAx>
        <c:axId val="633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MES DE RECAUDACIÓN</a:t>
                </a:r>
              </a:p>
            </c:rich>
          </c:tx>
          <c:layout>
            <c:manualLayout>
              <c:xMode val="factor"/>
              <c:yMode val="factor"/>
              <c:x val="-0.0547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MONTO RECAUDADO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31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MENSUAL- SAT LIMA
(2017)</a:t>
            </a:r>
          </a:p>
        </c:rich>
      </c:tx>
      <c:layout>
        <c:manualLayout>
          <c:xMode val="factor"/>
          <c:yMode val="factor"/>
          <c:x val="0.0045"/>
          <c:y val="0.06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54"/>
          <c:w val="0.86575"/>
          <c:h val="0.64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185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Hoja1!$M$7:$M$18</c:f>
              <c:numCache>
                <c:ptCount val="12"/>
                <c:pt idx="0">
                  <c:v>33892.19</c:v>
                </c:pt>
                <c:pt idx="1">
                  <c:v>59225.5</c:v>
                </c:pt>
                <c:pt idx="2">
                  <c:v>36194.21</c:v>
                </c:pt>
                <c:pt idx="3">
                  <c:v>45197.59999999999</c:v>
                </c:pt>
                <c:pt idx="4">
                  <c:v>30961.050000000003</c:v>
                </c:pt>
                <c:pt idx="5">
                  <c:v>37608.939999999995</c:v>
                </c:pt>
                <c:pt idx="6">
                  <c:v>30746.02</c:v>
                </c:pt>
                <c:pt idx="7">
                  <c:v>30027.43</c:v>
                </c:pt>
                <c:pt idx="8">
                  <c:v>34480.579999999994</c:v>
                </c:pt>
                <c:pt idx="9">
                  <c:v>31149.54</c:v>
                </c:pt>
                <c:pt idx="10">
                  <c:v>13450.239999999998</c:v>
                </c:pt>
                <c:pt idx="11">
                  <c:v>25992.030000000002</c:v>
                </c:pt>
              </c:numCache>
            </c:numRef>
          </c:val>
        </c:ser>
        <c:gapWidth val="100"/>
        <c:axId val="43225380"/>
        <c:axId val="53484101"/>
      </c:barChart>
      <c:catAx>
        <c:axId val="432253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84101"/>
        <c:crosses val="autoZero"/>
        <c:auto val="1"/>
        <c:lblOffset val="100"/>
        <c:tickLblSkip val="1"/>
        <c:noMultiLvlLbl val="0"/>
      </c:catAx>
      <c:valAx>
        <c:axId val="5348410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538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5715000"/>
    <xdr:graphicFrame>
      <xdr:nvGraphicFramePr>
        <xdr:cNvPr id="1" name="Chart 1"/>
        <xdr:cNvGraphicFramePr/>
      </xdr:nvGraphicFramePr>
      <xdr:xfrm>
        <a:off x="0" y="0"/>
        <a:ext cx="10287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5715000"/>
    <xdr:graphicFrame>
      <xdr:nvGraphicFramePr>
        <xdr:cNvPr id="1" name="Shape 1025"/>
        <xdr:cNvGraphicFramePr/>
      </xdr:nvGraphicFramePr>
      <xdr:xfrm>
        <a:off x="0" y="0"/>
        <a:ext cx="10287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SheetLayoutView="100" zoomScalePageLayoutView="0" workbookViewId="0" topLeftCell="G1">
      <selection activeCell="S9" sqref="S9"/>
    </sheetView>
  </sheetViews>
  <sheetFormatPr defaultColWidth="11.421875" defaultRowHeight="12.75"/>
  <cols>
    <col min="1" max="1" width="20.8515625" style="0" customWidth="1"/>
    <col min="2" max="8" width="12.7109375" style="0" customWidth="1"/>
    <col min="9" max="9" width="10.28125" style="0" customWidth="1"/>
    <col min="10" max="10" width="10.8515625" style="0" customWidth="1"/>
    <col min="11" max="11" width="9.8515625" style="0" customWidth="1"/>
    <col min="12" max="13" width="12.7109375" style="0" customWidth="1"/>
    <col min="14" max="15" width="10.8515625" style="0" customWidth="1"/>
    <col min="16" max="16" width="10.7109375" style="0" customWidth="1"/>
    <col min="17" max="17" width="11.00390625" style="0" customWidth="1"/>
    <col min="18" max="23" width="12.7109375" style="0" customWidth="1"/>
  </cols>
  <sheetData>
    <row r="1" spans="1:21" ht="22.5" customHeight="1" thickBot="1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3" ht="18.75" thickBot="1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11"/>
      <c r="W2" s="12"/>
    </row>
    <row r="3" spans="1:23" ht="18.75" thickBot="1">
      <c r="A3" s="81" t="s">
        <v>61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3"/>
      <c r="V3" s="15"/>
      <c r="W3" s="15"/>
    </row>
    <row r="4" spans="1:23" ht="12.75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13"/>
      <c r="W4" s="13"/>
    </row>
    <row r="5" spans="1:17" ht="13.5" thickBot="1">
      <c r="A5" s="79"/>
      <c r="B5" s="7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3" ht="39.75" customHeight="1">
      <c r="A6" s="24" t="s">
        <v>17</v>
      </c>
      <c r="B6" s="34" t="s">
        <v>23</v>
      </c>
      <c r="C6" s="34" t="s">
        <v>20</v>
      </c>
      <c r="D6" s="35" t="s">
        <v>6</v>
      </c>
      <c r="E6" s="34" t="s">
        <v>18</v>
      </c>
      <c r="F6" s="35" t="s">
        <v>19</v>
      </c>
      <c r="G6" s="35" t="s">
        <v>56</v>
      </c>
      <c r="H6" s="35" t="s">
        <v>45</v>
      </c>
      <c r="I6" s="35" t="s">
        <v>33</v>
      </c>
      <c r="J6" s="36" t="s">
        <v>34</v>
      </c>
      <c r="K6" s="34" t="s">
        <v>15</v>
      </c>
      <c r="L6" s="3" t="s">
        <v>39</v>
      </c>
      <c r="M6" s="25" t="s">
        <v>7</v>
      </c>
      <c r="N6" s="25" t="s">
        <v>53</v>
      </c>
      <c r="O6" s="25" t="s">
        <v>60</v>
      </c>
      <c r="P6" s="25" t="s">
        <v>41</v>
      </c>
      <c r="Q6" s="37" t="s">
        <v>43</v>
      </c>
      <c r="R6" s="37" t="s">
        <v>21</v>
      </c>
      <c r="S6" s="37" t="s">
        <v>55</v>
      </c>
      <c r="T6" s="44" t="s">
        <v>46</v>
      </c>
      <c r="U6" s="26" t="s">
        <v>32</v>
      </c>
      <c r="V6" s="31" t="s">
        <v>31</v>
      </c>
      <c r="W6" s="3" t="s">
        <v>22</v>
      </c>
    </row>
    <row r="7" spans="1:23" ht="39.75" customHeight="1">
      <c r="A7" s="28" t="s">
        <v>8</v>
      </c>
      <c r="B7" s="6">
        <v>0</v>
      </c>
      <c r="C7" s="6">
        <v>57981.83</v>
      </c>
      <c r="D7" s="6">
        <v>29464.48</v>
      </c>
      <c r="E7" s="6">
        <v>0</v>
      </c>
      <c r="F7" s="6">
        <v>0</v>
      </c>
      <c r="G7" s="6">
        <v>18353.96</v>
      </c>
      <c r="H7" s="6">
        <v>0</v>
      </c>
      <c r="I7" s="6">
        <v>0</v>
      </c>
      <c r="J7" s="6">
        <v>0</v>
      </c>
      <c r="K7" s="6">
        <v>0</v>
      </c>
      <c r="L7" s="7">
        <f>SUM(B7:K7)</f>
        <v>105800.26999999999</v>
      </c>
      <c r="M7" s="9">
        <v>33892.19</v>
      </c>
      <c r="N7" s="9">
        <v>4.2</v>
      </c>
      <c r="O7" s="9">
        <v>0</v>
      </c>
      <c r="P7" s="9">
        <v>0</v>
      </c>
      <c r="Q7" s="9">
        <v>1233.6499999999999</v>
      </c>
      <c r="R7" s="9">
        <v>76400</v>
      </c>
      <c r="S7" s="9">
        <v>0</v>
      </c>
      <c r="T7" s="9">
        <v>31624.09</v>
      </c>
      <c r="U7" s="27">
        <f>SUM(L7:T7)</f>
        <v>248954.4</v>
      </c>
      <c r="V7" s="32">
        <v>596955.39</v>
      </c>
      <c r="W7" s="10">
        <f>V7-U7</f>
        <v>348000.99</v>
      </c>
    </row>
    <row r="8" spans="1:23" ht="39.75" customHeight="1">
      <c r="A8" s="28" t="s">
        <v>9</v>
      </c>
      <c r="B8" s="6">
        <f>148445.84+171202.21</f>
        <v>319648.05</v>
      </c>
      <c r="C8" s="6">
        <v>61715.52</v>
      </c>
      <c r="D8" s="6">
        <v>27570.27</v>
      </c>
      <c r="E8" s="6">
        <f>19863.01+17004.52+20231.2+20071.1+24112.6</f>
        <v>101282.43</v>
      </c>
      <c r="F8" s="6">
        <f>72615.93+77254.82</f>
        <v>149870.75</v>
      </c>
      <c r="G8" s="6">
        <v>17381.39</v>
      </c>
      <c r="H8" s="6">
        <v>21064.6</v>
      </c>
      <c r="I8" s="6">
        <v>0</v>
      </c>
      <c r="J8" s="6">
        <v>0</v>
      </c>
      <c r="K8" s="6">
        <v>0</v>
      </c>
      <c r="L8" s="7">
        <f aca="true" t="shared" si="0" ref="L8:L18">SUM(B8:K8)</f>
        <v>698533.01</v>
      </c>
      <c r="M8" s="9">
        <v>59225.5</v>
      </c>
      <c r="N8" s="9">
        <v>0</v>
      </c>
      <c r="O8" s="9">
        <v>0</v>
      </c>
      <c r="P8" s="9">
        <v>0</v>
      </c>
      <c r="Q8" s="9">
        <v>1785.7</v>
      </c>
      <c r="R8" s="9">
        <v>76800</v>
      </c>
      <c r="S8" s="9">
        <v>0</v>
      </c>
      <c r="T8" s="9">
        <v>21628.59</v>
      </c>
      <c r="U8" s="27">
        <f aca="true" t="shared" si="1" ref="U8:U18">SUM(L8:T8)</f>
        <v>857972.7999999999</v>
      </c>
      <c r="V8" s="32">
        <v>593086.01</v>
      </c>
      <c r="W8" s="10">
        <f aca="true" t="shared" si="2" ref="W8:W18">V8-U8</f>
        <v>-264886.7899999999</v>
      </c>
    </row>
    <row r="9" spans="1:23" ht="39.75" customHeight="1">
      <c r="A9" s="28" t="s">
        <v>10</v>
      </c>
      <c r="B9" s="6">
        <v>154543.75</v>
      </c>
      <c r="C9" s="6">
        <v>51915.96</v>
      </c>
      <c r="D9" s="6">
        <v>23423.54</v>
      </c>
      <c r="E9" s="6">
        <v>19568.5</v>
      </c>
      <c r="F9" s="6">
        <v>57053.55</v>
      </c>
      <c r="G9" s="6">
        <v>16527.99</v>
      </c>
      <c r="H9" s="6">
        <v>12153.5</v>
      </c>
      <c r="I9" s="6">
        <v>0</v>
      </c>
      <c r="J9" s="6">
        <v>0</v>
      </c>
      <c r="K9" s="6">
        <v>0</v>
      </c>
      <c r="L9" s="7">
        <f t="shared" si="0"/>
        <v>335186.79</v>
      </c>
      <c r="M9" s="9">
        <v>36194.21</v>
      </c>
      <c r="N9" s="9">
        <v>0</v>
      </c>
      <c r="O9" s="9">
        <v>0</v>
      </c>
      <c r="P9" s="9">
        <v>0</v>
      </c>
      <c r="Q9" s="9">
        <v>1206.02</v>
      </c>
      <c r="R9" s="9">
        <v>61600</v>
      </c>
      <c r="S9" s="9">
        <v>0</v>
      </c>
      <c r="T9" s="9">
        <v>37076.82</v>
      </c>
      <c r="U9" s="27">
        <f t="shared" si="1"/>
        <v>471263.84</v>
      </c>
      <c r="V9" s="32">
        <v>246661.72</v>
      </c>
      <c r="W9" s="10">
        <f t="shared" si="2"/>
        <v>-224602.12000000002</v>
      </c>
    </row>
    <row r="10" spans="1:23" ht="39.75" customHeight="1">
      <c r="A10" s="28" t="s">
        <v>11</v>
      </c>
      <c r="B10" s="6">
        <v>140919.98</v>
      </c>
      <c r="C10" s="6">
        <v>43635.37</v>
      </c>
      <c r="D10" s="6">
        <v>27241.19</v>
      </c>
      <c r="E10" s="6">
        <v>23182.58</v>
      </c>
      <c r="F10" s="6">
        <v>43083.38</v>
      </c>
      <c r="G10" s="6">
        <v>14393.51</v>
      </c>
      <c r="H10" s="6">
        <v>11561.27</v>
      </c>
      <c r="I10" s="6">
        <v>0</v>
      </c>
      <c r="J10" s="6">
        <v>0</v>
      </c>
      <c r="K10" s="6">
        <v>0</v>
      </c>
      <c r="L10" s="7">
        <f t="shared" si="0"/>
        <v>304017.28</v>
      </c>
      <c r="M10" s="9">
        <v>45197.59999999999</v>
      </c>
      <c r="N10" s="9">
        <v>8.4</v>
      </c>
      <c r="O10" s="9">
        <v>0</v>
      </c>
      <c r="P10" s="9">
        <v>0</v>
      </c>
      <c r="Q10" s="9">
        <v>29053.579999999998</v>
      </c>
      <c r="R10" s="9">
        <v>215300</v>
      </c>
      <c r="S10" s="9">
        <v>0</v>
      </c>
      <c r="T10" s="9">
        <v>30763.61</v>
      </c>
      <c r="U10" s="27">
        <f t="shared" si="1"/>
        <v>624340.4700000001</v>
      </c>
      <c r="V10" s="32">
        <v>315968.6</v>
      </c>
      <c r="W10" s="10">
        <f t="shared" si="2"/>
        <v>-308371.8700000001</v>
      </c>
    </row>
    <row r="11" spans="1:25" ht="39.75" customHeight="1">
      <c r="A11" s="28" t="s">
        <v>12</v>
      </c>
      <c r="B11" s="6">
        <v>130354.12</v>
      </c>
      <c r="C11" s="6">
        <v>45097.92</v>
      </c>
      <c r="D11" s="6">
        <v>19275.35</v>
      </c>
      <c r="E11" s="6">
        <v>20965.88</v>
      </c>
      <c r="F11" s="6">
        <v>43907.84</v>
      </c>
      <c r="G11" s="6">
        <v>15170.27</v>
      </c>
      <c r="H11" s="6">
        <v>11515.16</v>
      </c>
      <c r="I11" s="6">
        <v>0</v>
      </c>
      <c r="J11" s="6">
        <v>0</v>
      </c>
      <c r="K11" s="6">
        <v>0</v>
      </c>
      <c r="L11" s="7">
        <f t="shared" si="0"/>
        <v>286286.54</v>
      </c>
      <c r="M11" s="9">
        <v>30961.050000000003</v>
      </c>
      <c r="N11" s="9">
        <v>4.2</v>
      </c>
      <c r="O11" s="9">
        <v>0</v>
      </c>
      <c r="P11" s="9">
        <v>0</v>
      </c>
      <c r="Q11" s="9">
        <v>401.36</v>
      </c>
      <c r="R11" s="9">
        <v>189933.34</v>
      </c>
      <c r="S11" s="9">
        <v>0</v>
      </c>
      <c r="T11" s="9">
        <v>41853.47</v>
      </c>
      <c r="U11" s="27">
        <f t="shared" si="1"/>
        <v>549439.96</v>
      </c>
      <c r="V11" s="32">
        <v>282099.85</v>
      </c>
      <c r="W11" s="10">
        <f t="shared" si="2"/>
        <v>-267340.11</v>
      </c>
      <c r="Y11" s="19"/>
    </row>
    <row r="12" spans="1:23" ht="39.75" customHeight="1">
      <c r="A12" s="28" t="s">
        <v>13</v>
      </c>
      <c r="B12" s="6">
        <v>0</v>
      </c>
      <c r="C12" s="6">
        <v>47780.46</v>
      </c>
      <c r="D12" s="6">
        <v>34694.79</v>
      </c>
      <c r="E12" s="6">
        <v>0</v>
      </c>
      <c r="F12" s="6">
        <v>51479.79</v>
      </c>
      <c r="G12" s="6">
        <v>15610.16</v>
      </c>
      <c r="H12" s="6">
        <v>15956.83</v>
      </c>
      <c r="I12" s="6">
        <v>0</v>
      </c>
      <c r="J12" s="6">
        <v>0</v>
      </c>
      <c r="K12" s="6">
        <v>0</v>
      </c>
      <c r="L12" s="7">
        <f t="shared" si="0"/>
        <v>165522.03</v>
      </c>
      <c r="M12" s="9">
        <v>37608.939999999995</v>
      </c>
      <c r="N12" s="9">
        <v>0</v>
      </c>
      <c r="O12" s="9">
        <v>0</v>
      </c>
      <c r="P12" s="9">
        <v>0</v>
      </c>
      <c r="Q12" s="9">
        <v>110.16</v>
      </c>
      <c r="R12" s="9">
        <v>92400</v>
      </c>
      <c r="S12" s="9">
        <v>0</v>
      </c>
      <c r="T12" s="9">
        <v>61674.60999999999</v>
      </c>
      <c r="U12" s="27">
        <f t="shared" si="1"/>
        <v>357315.74</v>
      </c>
      <c r="V12" s="32">
        <v>337909.51</v>
      </c>
      <c r="W12" s="10">
        <f t="shared" si="2"/>
        <v>-19406.22999999998</v>
      </c>
    </row>
    <row r="13" spans="1:23" ht="39.75" customHeight="1">
      <c r="A13" s="28" t="s">
        <v>14</v>
      </c>
      <c r="B13" s="6">
        <f>159566.92+159090.18</f>
        <v>318657.1</v>
      </c>
      <c r="C13" s="6">
        <v>45888.88</v>
      </c>
      <c r="D13" s="6">
        <v>19482.4</v>
      </c>
      <c r="E13" s="6">
        <v>22921.92</v>
      </c>
      <c r="F13" s="6">
        <v>58275.01</v>
      </c>
      <c r="G13" s="6">
        <v>12827.13</v>
      </c>
      <c r="H13" s="6">
        <v>14417.09</v>
      </c>
      <c r="I13" s="6">
        <v>0</v>
      </c>
      <c r="J13" s="6">
        <v>0</v>
      </c>
      <c r="K13" s="6">
        <v>0</v>
      </c>
      <c r="L13" s="7">
        <f t="shared" si="0"/>
        <v>492469.53</v>
      </c>
      <c r="M13" s="9">
        <v>30746.02</v>
      </c>
      <c r="N13" s="9">
        <v>8.4</v>
      </c>
      <c r="O13" s="9">
        <v>0</v>
      </c>
      <c r="P13" s="9">
        <v>0</v>
      </c>
      <c r="Q13" s="9">
        <v>853.1</v>
      </c>
      <c r="R13" s="9">
        <v>77000</v>
      </c>
      <c r="S13" s="9">
        <v>0</v>
      </c>
      <c r="T13" s="9">
        <v>47797.670000000006</v>
      </c>
      <c r="U13" s="27">
        <f t="shared" si="1"/>
        <v>648874.7200000001</v>
      </c>
      <c r="V13" s="32">
        <v>233052.03</v>
      </c>
      <c r="W13" s="10">
        <f t="shared" si="2"/>
        <v>-415822.69000000006</v>
      </c>
    </row>
    <row r="14" spans="1:23" ht="39.75" customHeight="1">
      <c r="A14" s="28" t="s">
        <v>1</v>
      </c>
      <c r="B14" s="6">
        <v>184248.48</v>
      </c>
      <c r="C14" s="6">
        <v>53156</v>
      </c>
      <c r="D14" s="6">
        <v>25159.08</v>
      </c>
      <c r="E14" s="6">
        <v>21744.12</v>
      </c>
      <c r="F14" s="6">
        <v>72322.55</v>
      </c>
      <c r="G14" s="6">
        <v>14962.34</v>
      </c>
      <c r="H14" s="6">
        <v>0</v>
      </c>
      <c r="I14" s="6">
        <v>0</v>
      </c>
      <c r="J14" s="6">
        <v>0</v>
      </c>
      <c r="K14" s="6">
        <v>0</v>
      </c>
      <c r="L14" s="7">
        <f t="shared" si="0"/>
        <v>371592.57</v>
      </c>
      <c r="M14" s="9">
        <v>30027.43</v>
      </c>
      <c r="N14" s="9">
        <v>5.6</v>
      </c>
      <c r="O14" s="9">
        <v>0</v>
      </c>
      <c r="P14" s="9">
        <v>0</v>
      </c>
      <c r="Q14" s="9">
        <v>89082.06999999999</v>
      </c>
      <c r="R14" s="9">
        <v>92400</v>
      </c>
      <c r="S14" s="9">
        <v>0</v>
      </c>
      <c r="T14" s="9">
        <v>51950.92000000001</v>
      </c>
      <c r="U14" s="27">
        <f t="shared" si="1"/>
        <v>635058.59</v>
      </c>
      <c r="V14" s="32">
        <v>675494.81</v>
      </c>
      <c r="W14" s="10">
        <f t="shared" si="2"/>
        <v>40436.22000000009</v>
      </c>
    </row>
    <row r="15" spans="1:23" ht="39.75" customHeight="1">
      <c r="A15" s="28" t="s">
        <v>2</v>
      </c>
      <c r="B15" s="6">
        <v>176146</v>
      </c>
      <c r="C15" s="6">
        <v>0</v>
      </c>
      <c r="D15" s="6">
        <v>29548.17</v>
      </c>
      <c r="E15" s="6">
        <f>22100.79+23324.92</f>
        <v>45425.71</v>
      </c>
      <c r="F15" s="6">
        <v>60715.85</v>
      </c>
      <c r="G15" s="6">
        <v>13345.14</v>
      </c>
      <c r="H15" s="6">
        <f>16205.52+18109.67</f>
        <v>34315.19</v>
      </c>
      <c r="I15" s="6">
        <v>0</v>
      </c>
      <c r="J15" s="6">
        <v>0</v>
      </c>
      <c r="K15" s="6">
        <v>0</v>
      </c>
      <c r="L15" s="7">
        <f t="shared" si="0"/>
        <v>359496.06</v>
      </c>
      <c r="M15" s="9">
        <v>34480.579999999994</v>
      </c>
      <c r="N15" s="9">
        <v>0</v>
      </c>
      <c r="O15" s="9">
        <v>0</v>
      </c>
      <c r="P15" s="9">
        <v>0</v>
      </c>
      <c r="Q15" s="9">
        <v>10298.56</v>
      </c>
      <c r="R15" s="9">
        <v>115400</v>
      </c>
      <c r="S15" s="9">
        <v>0</v>
      </c>
      <c r="T15" s="9">
        <v>58751.509999999995</v>
      </c>
      <c r="U15" s="27">
        <f t="shared" si="1"/>
        <v>578426.71</v>
      </c>
      <c r="V15" s="32">
        <v>0</v>
      </c>
      <c r="W15" s="10">
        <f t="shared" si="2"/>
        <v>-578426.71</v>
      </c>
    </row>
    <row r="16" spans="1:23" ht="39.75" customHeight="1">
      <c r="A16" s="28" t="s">
        <v>3</v>
      </c>
      <c r="B16" s="6">
        <v>149323.84</v>
      </c>
      <c r="C16" s="6">
        <f>51435.53+42485.95</f>
        <v>93921.48</v>
      </c>
      <c r="D16" s="6">
        <v>23361.59</v>
      </c>
      <c r="E16" s="6">
        <v>19887.47</v>
      </c>
      <c r="F16" s="6">
        <v>54044.79</v>
      </c>
      <c r="G16" s="6">
        <v>9472.42</v>
      </c>
      <c r="H16" s="6">
        <v>17720.86</v>
      </c>
      <c r="I16" s="6">
        <v>0</v>
      </c>
      <c r="J16" s="6">
        <v>0</v>
      </c>
      <c r="K16" s="6">
        <v>0</v>
      </c>
      <c r="L16" s="7">
        <f t="shared" si="0"/>
        <v>367732.44999999995</v>
      </c>
      <c r="M16" s="9">
        <v>31149.54</v>
      </c>
      <c r="N16" s="9">
        <v>0</v>
      </c>
      <c r="O16" s="9">
        <v>0</v>
      </c>
      <c r="P16" s="9">
        <v>0</v>
      </c>
      <c r="Q16" s="9">
        <v>10317.739999999998</v>
      </c>
      <c r="R16" s="9">
        <v>92400</v>
      </c>
      <c r="S16" s="9">
        <v>0</v>
      </c>
      <c r="T16" s="9">
        <v>64070.45</v>
      </c>
      <c r="U16" s="27">
        <f t="shared" si="1"/>
        <v>565670.1799999999</v>
      </c>
      <c r="V16" s="32">
        <v>0</v>
      </c>
      <c r="W16" s="10">
        <f t="shared" si="2"/>
        <v>-565670.1799999999</v>
      </c>
    </row>
    <row r="17" spans="1:23" ht="39.75" customHeight="1">
      <c r="A17" s="28" t="s">
        <v>4</v>
      </c>
      <c r="B17" s="6">
        <v>139884.5</v>
      </c>
      <c r="C17" s="6">
        <v>0</v>
      </c>
      <c r="D17" s="6">
        <v>29023.2</v>
      </c>
      <c r="E17" s="6">
        <v>0</v>
      </c>
      <c r="F17" s="6">
        <v>52940.55</v>
      </c>
      <c r="G17" s="6">
        <v>6170.71</v>
      </c>
      <c r="H17" s="6">
        <v>0</v>
      </c>
      <c r="I17" s="6">
        <v>0</v>
      </c>
      <c r="J17" s="6">
        <v>0</v>
      </c>
      <c r="K17" s="6">
        <v>0</v>
      </c>
      <c r="L17" s="7">
        <f t="shared" si="0"/>
        <v>228018.96</v>
      </c>
      <c r="M17" s="9">
        <v>13450.239999999998</v>
      </c>
      <c r="N17" s="9">
        <v>8.4</v>
      </c>
      <c r="O17" s="9">
        <v>0</v>
      </c>
      <c r="P17" s="9">
        <v>0</v>
      </c>
      <c r="Q17" s="9">
        <v>15418.699999999999</v>
      </c>
      <c r="R17" s="9">
        <v>77000</v>
      </c>
      <c r="S17" s="9">
        <v>0</v>
      </c>
      <c r="T17" s="9">
        <v>99067.51</v>
      </c>
      <c r="U17" s="27">
        <f t="shared" si="1"/>
        <v>432963.81</v>
      </c>
      <c r="V17" s="32">
        <v>0</v>
      </c>
      <c r="W17" s="10">
        <f t="shared" si="2"/>
        <v>-432963.81</v>
      </c>
    </row>
    <row r="18" spans="1:23" ht="39.75" customHeight="1">
      <c r="A18" s="28" t="s">
        <v>5</v>
      </c>
      <c r="B18" s="6">
        <v>134702.73</v>
      </c>
      <c r="C18" s="6">
        <f>44971.5+42646.33</f>
        <v>87617.83</v>
      </c>
      <c r="D18" s="6">
        <v>26813.9</v>
      </c>
      <c r="E18" s="6">
        <f>23241.62+527.83</f>
        <v>23769.45</v>
      </c>
      <c r="F18" s="6">
        <v>53797.18</v>
      </c>
      <c r="G18" s="6">
        <v>0</v>
      </c>
      <c r="H18" s="6">
        <v>12452.31</v>
      </c>
      <c r="I18" s="6">
        <v>0</v>
      </c>
      <c r="J18" s="6">
        <v>0</v>
      </c>
      <c r="K18" s="6">
        <v>0</v>
      </c>
      <c r="L18" s="7">
        <f t="shared" si="0"/>
        <v>339153.39999999997</v>
      </c>
      <c r="M18" s="9">
        <v>25992.030000000002</v>
      </c>
      <c r="N18" s="9">
        <v>14</v>
      </c>
      <c r="O18" s="9">
        <v>0</v>
      </c>
      <c r="P18" s="9">
        <v>0</v>
      </c>
      <c r="Q18" s="9">
        <v>5816.889999999999</v>
      </c>
      <c r="R18" s="9">
        <v>61600</v>
      </c>
      <c r="S18" s="9">
        <v>0</v>
      </c>
      <c r="T18" s="9">
        <v>55537.19000000002</v>
      </c>
      <c r="U18" s="27">
        <f t="shared" si="1"/>
        <v>488113.51</v>
      </c>
      <c r="V18" s="32">
        <v>0</v>
      </c>
      <c r="W18" s="10">
        <f t="shared" si="2"/>
        <v>-488113.51</v>
      </c>
    </row>
    <row r="19" spans="1:23" ht="39.75" customHeight="1" thickBot="1">
      <c r="A19" s="43" t="s">
        <v>16</v>
      </c>
      <c r="B19" s="38">
        <f aca="true" t="shared" si="3" ref="B19:K19">SUM(B7:B18)</f>
        <v>1848428.55</v>
      </c>
      <c r="C19" s="38">
        <f t="shared" si="3"/>
        <v>588711.25</v>
      </c>
      <c r="D19" s="38">
        <f t="shared" si="3"/>
        <v>315057.96</v>
      </c>
      <c r="E19" s="38">
        <f t="shared" si="3"/>
        <v>298748.06</v>
      </c>
      <c r="F19" s="38">
        <f t="shared" si="3"/>
        <v>697491.2400000001</v>
      </c>
      <c r="G19" s="38">
        <f>SUM(G7:G18)</f>
        <v>154215.02000000002</v>
      </c>
      <c r="H19" s="38">
        <f>SUM(H7:H18)</f>
        <v>151156.81</v>
      </c>
      <c r="I19" s="38">
        <f>SUM(I7:I18)</f>
        <v>0</v>
      </c>
      <c r="J19" s="38">
        <f>SUM(J7:J18)</f>
        <v>0</v>
      </c>
      <c r="K19" s="38">
        <f t="shared" si="3"/>
        <v>0</v>
      </c>
      <c r="L19" s="8">
        <f>SUM(L7:L18)</f>
        <v>4053808.89</v>
      </c>
      <c r="M19" s="29">
        <f>SUM(M7:M18)</f>
        <v>408925.33</v>
      </c>
      <c r="N19" s="29">
        <f>SUM(N7:N18)</f>
        <v>53.2</v>
      </c>
      <c r="O19" s="29">
        <f>SUM(O7:O18)</f>
        <v>0</v>
      </c>
      <c r="P19" s="29">
        <f>SUM(P7:P18)</f>
        <v>0</v>
      </c>
      <c r="Q19" s="29">
        <f>SUM(Q7:Q18)</f>
        <v>165577.52999999997</v>
      </c>
      <c r="R19" s="29">
        <f>SUM(R7:R18)</f>
        <v>1228233.3399999999</v>
      </c>
      <c r="S19" s="29">
        <f>SUM(S7:S18)</f>
        <v>0</v>
      </c>
      <c r="T19" s="29">
        <f>SUM(T7:T18)</f>
        <v>601796.4400000001</v>
      </c>
      <c r="U19" s="30">
        <f>SUM(U7:U18)</f>
        <v>6458394.7299999995</v>
      </c>
      <c r="V19" s="33">
        <f>SUM(V7:V18)</f>
        <v>3281227.92</v>
      </c>
      <c r="W19" s="4">
        <f>SUM(W7:W18)</f>
        <v>-3177166.8100000005</v>
      </c>
    </row>
    <row r="20" spans="1:17" ht="39.75" customHeight="1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23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17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sheetProtection/>
  <mergeCells count="5">
    <mergeCell ref="A5:B5"/>
    <mergeCell ref="A1:U1"/>
    <mergeCell ref="A2:U2"/>
    <mergeCell ref="A4:U4"/>
    <mergeCell ref="A3:U3"/>
  </mergeCells>
  <printOptions horizontalCentered="1" verticalCentered="1"/>
  <pageMargins left="0.2" right="0.1968503937007874" top="0.5511811023622047" bottom="0.7086614173228347" header="0" footer="0.4724409448818898"/>
  <pageSetup horizontalDpi="300" verticalDpi="300" orientation="landscape" paperSize="9" scale="54" r:id="rId1"/>
  <headerFooter alignWithMargins="0">
    <oddFooter>&amp;L&amp;12Fuente: Fondo de Compensación del SOAT y del CAT&amp;R&amp;12&amp;P/&amp;N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I37" sqref="I37"/>
    </sheetView>
  </sheetViews>
  <sheetFormatPr defaultColWidth="11.421875" defaultRowHeight="12.75"/>
  <cols>
    <col min="2" max="17" width="13.421875" style="0" customWidth="1"/>
  </cols>
  <sheetData>
    <row r="2" spans="1:17" ht="18.75" thickBo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8.75" thickBot="1">
      <c r="A3" s="81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8.75" thickBot="1">
      <c r="A4" s="81" t="str">
        <f>Hoja1!A3</f>
        <v>AL 31 DE DICIEMBRE DE 2017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spans="1:17" ht="12.75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7" ht="13.5" thickBot="1"/>
    <row r="8" spans="1:17" ht="25.5">
      <c r="A8" s="39" t="s">
        <v>17</v>
      </c>
      <c r="B8" s="86" t="s">
        <v>23</v>
      </c>
      <c r="C8" s="87"/>
      <c r="D8" s="86" t="s">
        <v>24</v>
      </c>
      <c r="E8" s="87"/>
      <c r="F8" s="88" t="s">
        <v>6</v>
      </c>
      <c r="G8" s="89"/>
      <c r="H8" s="86" t="s">
        <v>25</v>
      </c>
      <c r="I8" s="87"/>
      <c r="J8" s="88" t="s">
        <v>26</v>
      </c>
      <c r="K8" s="90"/>
      <c r="L8" s="88" t="s">
        <v>56</v>
      </c>
      <c r="M8" s="90"/>
      <c r="N8" s="91" t="s">
        <v>45</v>
      </c>
      <c r="O8" s="92"/>
      <c r="P8" s="94" t="s">
        <v>27</v>
      </c>
      <c r="Q8" s="95"/>
    </row>
    <row r="9" spans="1:17" ht="12.75">
      <c r="A9" s="40"/>
      <c r="B9" s="21" t="s">
        <v>28</v>
      </c>
      <c r="C9" s="22" t="s">
        <v>29</v>
      </c>
      <c r="D9" s="21" t="s">
        <v>28</v>
      </c>
      <c r="E9" s="22" t="s">
        <v>29</v>
      </c>
      <c r="F9" s="21" t="s">
        <v>28</v>
      </c>
      <c r="G9" s="22" t="s">
        <v>29</v>
      </c>
      <c r="H9" s="21" t="s">
        <v>28</v>
      </c>
      <c r="I9" s="22" t="s">
        <v>29</v>
      </c>
      <c r="J9" s="21" t="s">
        <v>28</v>
      </c>
      <c r="K9" s="51" t="s">
        <v>29</v>
      </c>
      <c r="L9" s="21" t="s">
        <v>28</v>
      </c>
      <c r="M9" s="51" t="s">
        <v>29</v>
      </c>
      <c r="N9" s="21" t="s">
        <v>28</v>
      </c>
      <c r="O9" s="22" t="s">
        <v>29</v>
      </c>
      <c r="P9" s="21" t="s">
        <v>28</v>
      </c>
      <c r="Q9" s="22" t="s">
        <v>29</v>
      </c>
    </row>
    <row r="10" spans="1:17" ht="12.75">
      <c r="A10" s="41" t="s">
        <v>8</v>
      </c>
      <c r="B10" s="23">
        <v>17120221</v>
      </c>
      <c r="C10" s="6">
        <v>171202.21</v>
      </c>
      <c r="D10" s="23">
        <v>6171552</v>
      </c>
      <c r="E10" s="6">
        <v>61715.52</v>
      </c>
      <c r="F10" s="23">
        <v>2757027</v>
      </c>
      <c r="G10" s="6">
        <v>27570.27</v>
      </c>
      <c r="H10" s="23">
        <v>2411260</v>
      </c>
      <c r="I10" s="6">
        <v>24112.6</v>
      </c>
      <c r="J10" s="23">
        <v>7725482</v>
      </c>
      <c r="K10" s="52">
        <v>77254.82</v>
      </c>
      <c r="L10" s="23">
        <v>1738139</v>
      </c>
      <c r="M10" s="6">
        <v>17381.39</v>
      </c>
      <c r="N10" s="23">
        <v>2106460</v>
      </c>
      <c r="O10" s="53">
        <v>21064.6</v>
      </c>
      <c r="P10" s="23">
        <f>B10+D10+F10+H10+J10+L10+N10</f>
        <v>40030141</v>
      </c>
      <c r="Q10" s="54">
        <f>C10+E10+G10+I10+K10+M10+O10</f>
        <v>400301.41</v>
      </c>
    </row>
    <row r="11" spans="1:17" ht="12.75">
      <c r="A11" s="41" t="s">
        <v>9</v>
      </c>
      <c r="B11" s="23">
        <v>15454375</v>
      </c>
      <c r="C11" s="6">
        <v>154543.75</v>
      </c>
      <c r="D11" s="23">
        <v>5191596</v>
      </c>
      <c r="E11" s="6">
        <v>51915.96</v>
      </c>
      <c r="F11" s="23">
        <v>2342354</v>
      </c>
      <c r="G11" s="6">
        <v>23423.54</v>
      </c>
      <c r="H11" s="23">
        <v>1956850</v>
      </c>
      <c r="I11" s="6">
        <v>19568.5</v>
      </c>
      <c r="J11" s="23">
        <v>5705355</v>
      </c>
      <c r="K11" s="6">
        <v>57053.55</v>
      </c>
      <c r="L11" s="23">
        <v>1652799</v>
      </c>
      <c r="M11" s="6">
        <v>16527.99</v>
      </c>
      <c r="N11" s="23">
        <v>1215350</v>
      </c>
      <c r="O11" s="53">
        <v>12153.5</v>
      </c>
      <c r="P11" s="23">
        <f aca="true" t="shared" si="0" ref="P11:P21">B11+D11+F11+H11+J11+L11+N11</f>
        <v>33518679</v>
      </c>
      <c r="Q11" s="54">
        <f>Hoja3!C9+E11+G11+I11+K11+M11+O11</f>
        <v>196107.66999999998</v>
      </c>
    </row>
    <row r="12" spans="1:17" ht="12.75">
      <c r="A12" s="41" t="s">
        <v>10</v>
      </c>
      <c r="B12" s="23">
        <v>14091998</v>
      </c>
      <c r="C12" s="6">
        <v>140919.98</v>
      </c>
      <c r="D12" s="23">
        <v>4363537</v>
      </c>
      <c r="E12" s="6">
        <v>43635.37</v>
      </c>
      <c r="F12" s="23">
        <v>2724119</v>
      </c>
      <c r="G12" s="6">
        <v>27241.19</v>
      </c>
      <c r="H12" s="23">
        <v>2318258</v>
      </c>
      <c r="I12" s="6">
        <v>23182.58</v>
      </c>
      <c r="J12" s="23">
        <v>4308338</v>
      </c>
      <c r="K12" s="6">
        <v>43083.38</v>
      </c>
      <c r="L12" s="23">
        <v>1439351</v>
      </c>
      <c r="M12" s="6">
        <v>14393.51</v>
      </c>
      <c r="N12" s="23">
        <v>1156127</v>
      </c>
      <c r="O12" s="6">
        <v>11561.27</v>
      </c>
      <c r="P12" s="23">
        <f t="shared" si="0"/>
        <v>30401728</v>
      </c>
      <c r="Q12" s="54">
        <f aca="true" t="shared" si="1" ref="Q12:Q21">C12+E12+G12+I12+K12+M12+O12</f>
        <v>304017.28</v>
      </c>
    </row>
    <row r="13" spans="1:17" ht="12.75">
      <c r="A13" s="41" t="s">
        <v>11</v>
      </c>
      <c r="B13" s="23">
        <v>13035412</v>
      </c>
      <c r="C13" s="6">
        <v>130354.12</v>
      </c>
      <c r="D13" s="23">
        <v>4509792</v>
      </c>
      <c r="E13" s="6">
        <v>45097.92</v>
      </c>
      <c r="F13" s="23">
        <v>1927535</v>
      </c>
      <c r="G13" s="6">
        <v>19275.35</v>
      </c>
      <c r="H13" s="23">
        <v>2096588</v>
      </c>
      <c r="I13" s="6">
        <v>20965.88</v>
      </c>
      <c r="J13" s="23">
        <v>4390784</v>
      </c>
      <c r="K13" s="6">
        <v>43907.84</v>
      </c>
      <c r="L13" s="23">
        <v>1517027</v>
      </c>
      <c r="M13" s="6">
        <v>15170.27</v>
      </c>
      <c r="N13" s="23">
        <v>1151516</v>
      </c>
      <c r="O13" s="6">
        <v>11515.16</v>
      </c>
      <c r="P13" s="23">
        <f t="shared" si="0"/>
        <v>28628654</v>
      </c>
      <c r="Q13" s="54">
        <f t="shared" si="1"/>
        <v>286286.54</v>
      </c>
    </row>
    <row r="14" spans="1:17" ht="12.75">
      <c r="A14" s="41" t="s">
        <v>12</v>
      </c>
      <c r="B14" s="23">
        <v>15956692</v>
      </c>
      <c r="C14" s="6">
        <v>159090.18</v>
      </c>
      <c r="D14" s="23">
        <v>4778046</v>
      </c>
      <c r="E14" s="6">
        <v>47780.46</v>
      </c>
      <c r="F14" s="23">
        <v>3469479</v>
      </c>
      <c r="G14" s="6">
        <v>34694.79</v>
      </c>
      <c r="H14" s="23">
        <v>2292192</v>
      </c>
      <c r="I14" s="6">
        <v>22921.92</v>
      </c>
      <c r="J14" s="23">
        <v>5147979</v>
      </c>
      <c r="K14" s="6">
        <v>51479.79</v>
      </c>
      <c r="L14" s="23">
        <v>1561016</v>
      </c>
      <c r="M14" s="6">
        <v>15610.16</v>
      </c>
      <c r="N14" s="23">
        <v>1595683</v>
      </c>
      <c r="O14" s="6">
        <v>15956.83</v>
      </c>
      <c r="P14" s="23">
        <f t="shared" si="0"/>
        <v>34801087</v>
      </c>
      <c r="Q14" s="54">
        <f t="shared" si="1"/>
        <v>347534.12999999995</v>
      </c>
    </row>
    <row r="15" spans="1:17" ht="12.75">
      <c r="A15" s="41" t="s">
        <v>13</v>
      </c>
      <c r="B15" s="23">
        <v>15909018</v>
      </c>
      <c r="C15" s="6">
        <v>159566.92</v>
      </c>
      <c r="D15" s="23">
        <v>4588888</v>
      </c>
      <c r="E15" s="6">
        <v>45888.88</v>
      </c>
      <c r="F15" s="23">
        <v>1948240</v>
      </c>
      <c r="G15" s="6">
        <v>19482.4</v>
      </c>
      <c r="H15" s="23">
        <v>2174412</v>
      </c>
      <c r="I15" s="6">
        <v>21744.12</v>
      </c>
      <c r="J15" s="23">
        <v>5827501</v>
      </c>
      <c r="K15" s="6">
        <v>58275.01</v>
      </c>
      <c r="L15" s="23">
        <v>1282713</v>
      </c>
      <c r="M15" s="6">
        <v>12827.13</v>
      </c>
      <c r="N15" s="23">
        <v>1441709</v>
      </c>
      <c r="O15" s="6">
        <v>14417.09</v>
      </c>
      <c r="P15" s="23">
        <f t="shared" si="0"/>
        <v>33172481</v>
      </c>
      <c r="Q15" s="54">
        <f t="shared" si="1"/>
        <v>332201.55000000005</v>
      </c>
    </row>
    <row r="16" spans="1:17" ht="12.75">
      <c r="A16" s="41" t="s">
        <v>14</v>
      </c>
      <c r="B16" s="23">
        <v>18424848</v>
      </c>
      <c r="C16" s="6">
        <v>184248.48</v>
      </c>
      <c r="D16" s="23">
        <v>5315600</v>
      </c>
      <c r="E16" s="6">
        <v>53156</v>
      </c>
      <c r="F16" s="23">
        <v>2515908</v>
      </c>
      <c r="G16" s="6">
        <v>25159.08</v>
      </c>
      <c r="H16" s="23">
        <v>2210079</v>
      </c>
      <c r="I16" s="6">
        <v>22100.79</v>
      </c>
      <c r="J16" s="23">
        <v>7232255</v>
      </c>
      <c r="K16" s="6">
        <v>72322.55</v>
      </c>
      <c r="L16" s="23">
        <v>1496234</v>
      </c>
      <c r="M16" s="6">
        <v>14962.34</v>
      </c>
      <c r="N16" s="23">
        <v>1620552</v>
      </c>
      <c r="O16" s="6">
        <v>16205.52</v>
      </c>
      <c r="P16" s="23">
        <f t="shared" si="0"/>
        <v>38815476</v>
      </c>
      <c r="Q16" s="54">
        <f t="shared" si="1"/>
        <v>388154.76</v>
      </c>
    </row>
    <row r="17" spans="1:17" ht="12.75">
      <c r="A17" s="41" t="s">
        <v>1</v>
      </c>
      <c r="B17" s="23">
        <v>17614600</v>
      </c>
      <c r="C17" s="6">
        <v>176146</v>
      </c>
      <c r="D17" s="23">
        <v>5143553</v>
      </c>
      <c r="E17" s="6">
        <v>51435.53</v>
      </c>
      <c r="F17" s="23">
        <v>2954817</v>
      </c>
      <c r="G17" s="6">
        <v>29548.17</v>
      </c>
      <c r="H17" s="23">
        <v>2332492</v>
      </c>
      <c r="I17" s="6">
        <v>23324.92</v>
      </c>
      <c r="J17" s="23">
        <v>6071585</v>
      </c>
      <c r="K17" s="6">
        <v>60715.85</v>
      </c>
      <c r="L17" s="23">
        <v>1334514</v>
      </c>
      <c r="M17" s="6">
        <v>13345.14</v>
      </c>
      <c r="N17" s="23">
        <v>1810967</v>
      </c>
      <c r="O17" s="6">
        <v>18109.67</v>
      </c>
      <c r="P17" s="23">
        <f t="shared" si="0"/>
        <v>37262528</v>
      </c>
      <c r="Q17" s="54">
        <f t="shared" si="1"/>
        <v>372625.27999999997</v>
      </c>
    </row>
    <row r="18" spans="1:17" ht="12.75">
      <c r="A18" s="41" t="s">
        <v>2</v>
      </c>
      <c r="B18" s="23">
        <v>14932384</v>
      </c>
      <c r="C18" s="6">
        <v>149323.84</v>
      </c>
      <c r="D18" s="23">
        <v>4248595</v>
      </c>
      <c r="E18" s="6">
        <v>42485.95</v>
      </c>
      <c r="F18" s="23">
        <v>2336159</v>
      </c>
      <c r="G18" s="6">
        <v>23361.59</v>
      </c>
      <c r="H18" s="59">
        <v>1988747</v>
      </c>
      <c r="I18" s="6">
        <v>19887.47</v>
      </c>
      <c r="J18" s="23">
        <v>5404479</v>
      </c>
      <c r="K18" s="6">
        <v>54044.79</v>
      </c>
      <c r="L18" s="23">
        <v>947242</v>
      </c>
      <c r="M18" s="52">
        <v>9472.42</v>
      </c>
      <c r="N18" s="23">
        <v>1772086</v>
      </c>
      <c r="O18" s="53">
        <v>17720.86</v>
      </c>
      <c r="P18" s="23">
        <f t="shared" si="0"/>
        <v>31629692</v>
      </c>
      <c r="Q18" s="54">
        <f t="shared" si="1"/>
        <v>316296.9199999999</v>
      </c>
    </row>
    <row r="19" spans="1:17" ht="12.75">
      <c r="A19" s="41" t="s">
        <v>3</v>
      </c>
      <c r="B19" s="23">
        <v>13988450</v>
      </c>
      <c r="C19" s="6">
        <v>139884.5</v>
      </c>
      <c r="D19" s="23">
        <v>4497150</v>
      </c>
      <c r="E19" s="6">
        <v>44971.5</v>
      </c>
      <c r="F19" s="23">
        <v>2902320</v>
      </c>
      <c r="G19" s="6">
        <v>29023.2</v>
      </c>
      <c r="H19" s="59">
        <v>2376945</v>
      </c>
      <c r="I19" s="6">
        <v>23769.45</v>
      </c>
      <c r="J19" s="23">
        <v>5294055</v>
      </c>
      <c r="K19" s="6">
        <v>52940.55</v>
      </c>
      <c r="L19" s="23">
        <v>617071</v>
      </c>
      <c r="M19" s="52">
        <v>6170.71</v>
      </c>
      <c r="N19" s="23">
        <v>1245231</v>
      </c>
      <c r="O19" s="53">
        <v>12452.31</v>
      </c>
      <c r="P19" s="23">
        <f t="shared" si="0"/>
        <v>30921222</v>
      </c>
      <c r="Q19" s="54">
        <f t="shared" si="1"/>
        <v>309212.22000000003</v>
      </c>
    </row>
    <row r="20" spans="1:17" ht="12.75">
      <c r="A20" s="41" t="s">
        <v>4</v>
      </c>
      <c r="B20" s="23">
        <v>13470273</v>
      </c>
      <c r="C20" s="6">
        <v>134702.73</v>
      </c>
      <c r="D20" s="23">
        <v>4264633</v>
      </c>
      <c r="E20" s="6">
        <v>42646.33</v>
      </c>
      <c r="F20" s="23">
        <v>2681390</v>
      </c>
      <c r="G20" s="6">
        <v>26813.9</v>
      </c>
      <c r="H20" s="23"/>
      <c r="I20" s="6"/>
      <c r="J20" s="23">
        <v>5379718</v>
      </c>
      <c r="K20" s="6">
        <v>53797.18</v>
      </c>
      <c r="L20" s="23"/>
      <c r="M20" s="6"/>
      <c r="N20" s="23"/>
      <c r="O20" s="6"/>
      <c r="P20" s="23">
        <f t="shared" si="0"/>
        <v>25796014</v>
      </c>
      <c r="Q20" s="54">
        <f t="shared" si="1"/>
        <v>257960.13999999998</v>
      </c>
    </row>
    <row r="21" spans="1:17" ht="13.5" thickBot="1">
      <c r="A21" s="60" t="s">
        <v>5</v>
      </c>
      <c r="B21" s="61">
        <v>14844584</v>
      </c>
      <c r="C21" s="62">
        <v>148445.84</v>
      </c>
      <c r="D21" s="61">
        <v>5798183</v>
      </c>
      <c r="E21" s="63">
        <v>57981.83</v>
      </c>
      <c r="F21" s="61">
        <v>2946448</v>
      </c>
      <c r="G21" s="63">
        <v>29464.48</v>
      </c>
      <c r="H21" s="61">
        <v>1986301</v>
      </c>
      <c r="I21" s="63">
        <v>19863.01</v>
      </c>
      <c r="J21" s="61">
        <v>7261593</v>
      </c>
      <c r="K21" s="63">
        <v>72615.93</v>
      </c>
      <c r="L21" s="61">
        <v>1835396</v>
      </c>
      <c r="M21" s="64">
        <v>18353.96</v>
      </c>
      <c r="N21" s="61">
        <v>2106460</v>
      </c>
      <c r="O21" s="64">
        <v>21064.6</v>
      </c>
      <c r="P21" s="23">
        <f t="shared" si="0"/>
        <v>36778965</v>
      </c>
      <c r="Q21" s="54">
        <f t="shared" si="1"/>
        <v>367789.64999999997</v>
      </c>
    </row>
    <row r="22" spans="1:17" ht="13.5" thickBot="1">
      <c r="A22" s="65" t="s">
        <v>30</v>
      </c>
      <c r="B22" s="66">
        <f aca="true" t="shared" si="2" ref="B22:Q22">SUM(B10:B21)</f>
        <v>184842855</v>
      </c>
      <c r="C22" s="67">
        <f t="shared" si="2"/>
        <v>1848428.5500000003</v>
      </c>
      <c r="D22" s="66">
        <f t="shared" si="2"/>
        <v>58871125</v>
      </c>
      <c r="E22" s="67">
        <f t="shared" si="2"/>
        <v>588711.25</v>
      </c>
      <c r="F22" s="66">
        <f t="shared" si="2"/>
        <v>31505796</v>
      </c>
      <c r="G22" s="68">
        <f t="shared" si="2"/>
        <v>315057.95999999996</v>
      </c>
      <c r="H22" s="66">
        <f t="shared" si="2"/>
        <v>24144124</v>
      </c>
      <c r="I22" s="68">
        <f t="shared" si="2"/>
        <v>241441.24000000002</v>
      </c>
      <c r="J22" s="66">
        <f t="shared" si="2"/>
        <v>69749124</v>
      </c>
      <c r="K22" s="69">
        <f t="shared" si="2"/>
        <v>697491.24</v>
      </c>
      <c r="L22" s="66">
        <f t="shared" si="2"/>
        <v>15421502</v>
      </c>
      <c r="M22" s="69">
        <f t="shared" si="2"/>
        <v>154215.02</v>
      </c>
      <c r="N22" s="66">
        <f t="shared" si="2"/>
        <v>17222141</v>
      </c>
      <c r="O22" s="68">
        <f t="shared" si="2"/>
        <v>172221.41</v>
      </c>
      <c r="P22" s="66">
        <f t="shared" si="2"/>
        <v>401756667</v>
      </c>
      <c r="Q22" s="68">
        <f t="shared" si="2"/>
        <v>3878487.55</v>
      </c>
    </row>
    <row r="26" spans="1:17" ht="12.75">
      <c r="A26" s="85" t="s">
        <v>40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7" ht="12.75">
      <c r="A28" s="17"/>
      <c r="Q28" s="19"/>
    </row>
  </sheetData>
  <sheetProtection/>
  <mergeCells count="13">
    <mergeCell ref="A2:Q2"/>
    <mergeCell ref="A3:Q3"/>
    <mergeCell ref="A4:Q4"/>
    <mergeCell ref="J8:K8"/>
    <mergeCell ref="P8:Q8"/>
    <mergeCell ref="A26:Q26"/>
    <mergeCell ref="B8:C8"/>
    <mergeCell ref="D8:E8"/>
    <mergeCell ref="F8:G8"/>
    <mergeCell ref="H8:I8"/>
    <mergeCell ref="A5:Q5"/>
    <mergeCell ref="L8:M8"/>
    <mergeCell ref="N8:O8"/>
  </mergeCells>
  <printOptions horizontalCentered="1"/>
  <pageMargins left="0.1968503937007874" right="0.2362204724409449" top="0.984251968503937" bottom="0.984251968503937" header="0" footer="0.39"/>
  <pageSetup horizontalDpi="600" verticalDpi="600" orientation="landscape" paperSize="9" scale="72" r:id="rId1"/>
  <headerFooter alignWithMargins="0">
    <oddFooter>&amp;L&amp;12Fuente: Fondo de Compensación del SOAT y del CAT&amp;R&amp;12&amp;P/&amp;N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61"/>
  <sheetViews>
    <sheetView zoomScalePageLayoutView="0" workbookViewId="0" topLeftCell="A1">
      <selection activeCell="P27" sqref="P27"/>
    </sheetView>
  </sheetViews>
  <sheetFormatPr defaultColWidth="11.421875" defaultRowHeight="12.75"/>
  <cols>
    <col min="1" max="1" width="13.57421875" style="0" customWidth="1"/>
    <col min="2" max="2" width="12.57421875" style="0" bestFit="1" customWidth="1"/>
    <col min="3" max="3" width="11.7109375" style="0" bestFit="1" customWidth="1"/>
    <col min="4" max="4" width="14.8515625" style="0" customWidth="1"/>
    <col min="5" max="5" width="13.28125" style="0" customWidth="1"/>
    <col min="6" max="6" width="11.8515625" style="0" bestFit="1" customWidth="1"/>
    <col min="7" max="11" width="11.7109375" style="0" bestFit="1" customWidth="1"/>
  </cols>
  <sheetData>
    <row r="2" spans="1:15" ht="18.75" thickBot="1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8.75" thickBot="1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8.75" thickBot="1">
      <c r="A4" s="81" t="str">
        <f>Hoja1!A3</f>
        <v>AL 31 DE DICIEMBRE DE 2017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ht="13.5" thickBot="1"/>
    <row r="6" spans="1:15" ht="26.25" thickBot="1">
      <c r="A6" s="20" t="s">
        <v>17</v>
      </c>
      <c r="B6" s="99" t="s">
        <v>23</v>
      </c>
      <c r="C6" s="100"/>
      <c r="D6" s="99" t="s">
        <v>24</v>
      </c>
      <c r="E6" s="100"/>
      <c r="F6" s="101" t="s">
        <v>6</v>
      </c>
      <c r="G6" s="97"/>
      <c r="H6" s="99" t="s">
        <v>25</v>
      </c>
      <c r="I6" s="100"/>
      <c r="J6" s="96" t="s">
        <v>26</v>
      </c>
      <c r="K6" s="97"/>
      <c r="L6" s="96" t="s">
        <v>56</v>
      </c>
      <c r="M6" s="97"/>
      <c r="N6" s="99" t="s">
        <v>45</v>
      </c>
      <c r="O6" s="100"/>
    </row>
    <row r="7" spans="1:15" ht="13.5" thickBot="1">
      <c r="A7" s="76"/>
      <c r="B7" s="57" t="s">
        <v>36</v>
      </c>
      <c r="C7" s="50" t="s">
        <v>37</v>
      </c>
      <c r="D7" s="57" t="s">
        <v>36</v>
      </c>
      <c r="E7" s="50" t="s">
        <v>37</v>
      </c>
      <c r="F7" s="57" t="s">
        <v>36</v>
      </c>
      <c r="G7" s="50" t="s">
        <v>37</v>
      </c>
      <c r="H7" s="57" t="s">
        <v>36</v>
      </c>
      <c r="I7" s="50" t="s">
        <v>37</v>
      </c>
      <c r="J7" s="57" t="s">
        <v>36</v>
      </c>
      <c r="K7" s="50" t="s">
        <v>37</v>
      </c>
      <c r="L7" s="57" t="s">
        <v>36</v>
      </c>
      <c r="M7" s="50" t="s">
        <v>37</v>
      </c>
      <c r="N7" s="50" t="s">
        <v>36</v>
      </c>
      <c r="O7" s="50" t="s">
        <v>37</v>
      </c>
    </row>
    <row r="8" spans="1:15" ht="13.5">
      <c r="A8" s="55" t="s">
        <v>8</v>
      </c>
      <c r="B8" s="58">
        <v>17120.22</v>
      </c>
      <c r="C8" s="73">
        <f>B8</f>
        <v>17120.22</v>
      </c>
      <c r="D8" s="58">
        <v>6171.55</v>
      </c>
      <c r="E8" s="73">
        <f>D8</f>
        <v>6171.55</v>
      </c>
      <c r="F8" s="58">
        <v>2739.82</v>
      </c>
      <c r="G8" s="73">
        <f>F8</f>
        <v>2739.82</v>
      </c>
      <c r="H8" s="58">
        <v>2396.71</v>
      </c>
      <c r="I8" s="73">
        <f>H8</f>
        <v>2396.71</v>
      </c>
      <c r="J8" s="58">
        <v>7725.48</v>
      </c>
      <c r="K8" s="73">
        <f>J8</f>
        <v>7725.48</v>
      </c>
      <c r="L8" s="58">
        <v>1913.48</v>
      </c>
      <c r="M8" s="73">
        <f>L8</f>
        <v>1913.48</v>
      </c>
      <c r="N8" s="70">
        <v>1146.67</v>
      </c>
      <c r="O8" s="73">
        <f>N8</f>
        <v>1146.67</v>
      </c>
    </row>
    <row r="9" spans="1:15" ht="13.5">
      <c r="A9" s="55" t="s">
        <v>9</v>
      </c>
      <c r="B9" s="18">
        <v>32584.85</v>
      </c>
      <c r="C9" s="74">
        <f aca="true" t="shared" si="0" ref="C9:C19">B9-B8</f>
        <v>15464.629999999997</v>
      </c>
      <c r="D9" s="18">
        <v>11363.15</v>
      </c>
      <c r="E9" s="74">
        <f aca="true" t="shared" si="1" ref="E9:E19">D9-D8</f>
        <v>5191.599999999999</v>
      </c>
      <c r="F9" s="18">
        <v>5082.17</v>
      </c>
      <c r="G9" s="74">
        <f aca="true" t="shared" si="2" ref="G9:G19">F9-F8</f>
        <v>2342.35</v>
      </c>
      <c r="H9" s="18">
        <v>4335.95</v>
      </c>
      <c r="I9" s="74">
        <f aca="true" t="shared" si="3" ref="I9:I19">H9-H8</f>
        <v>1939.2399999999998</v>
      </c>
      <c r="J9" s="18">
        <v>13430.84</v>
      </c>
      <c r="K9" s="74">
        <f aca="true" t="shared" si="4" ref="K9:K19">J9-J8</f>
        <v>5705.360000000001</v>
      </c>
      <c r="L9" s="18">
        <v>3439.52</v>
      </c>
      <c r="M9" s="74">
        <f aca="true" t="shared" si="5" ref="M9:M19">L9-L8</f>
        <v>1526.04</v>
      </c>
      <c r="N9" s="71">
        <v>2314.52</v>
      </c>
      <c r="O9" s="74">
        <f aca="true" t="shared" si="6" ref="O9:O19">N9-N8</f>
        <v>1167.85</v>
      </c>
    </row>
    <row r="10" spans="1:15" ht="13.5">
      <c r="A10" s="55" t="s">
        <v>10</v>
      </c>
      <c r="B10" s="18">
        <v>46683.91</v>
      </c>
      <c r="C10" s="74">
        <f t="shared" si="0"/>
        <v>14099.060000000005</v>
      </c>
      <c r="D10" s="18">
        <v>15726.69</v>
      </c>
      <c r="E10" s="74">
        <f t="shared" si="1"/>
        <v>4363.540000000001</v>
      </c>
      <c r="F10" s="18">
        <v>7806.29</v>
      </c>
      <c r="G10" s="74">
        <f t="shared" si="2"/>
        <v>2724.12</v>
      </c>
      <c r="H10" s="18">
        <v>6658.46</v>
      </c>
      <c r="I10" s="74">
        <f t="shared" si="3"/>
        <v>2322.51</v>
      </c>
      <c r="J10" s="18">
        <v>17739.18</v>
      </c>
      <c r="K10" s="74">
        <f t="shared" si="4"/>
        <v>4308.34</v>
      </c>
      <c r="L10" s="18">
        <v>4878.26</v>
      </c>
      <c r="M10" s="74">
        <f t="shared" si="5"/>
        <v>1438.7400000000002</v>
      </c>
      <c r="N10" s="71">
        <v>3458.95</v>
      </c>
      <c r="O10" s="74">
        <f t="shared" si="6"/>
        <v>1144.4299999999998</v>
      </c>
    </row>
    <row r="11" spans="1:15" ht="13.5">
      <c r="A11" s="55" t="s">
        <v>11</v>
      </c>
      <c r="B11" s="18">
        <v>59728.78</v>
      </c>
      <c r="C11" s="74">
        <f t="shared" si="0"/>
        <v>13044.869999999995</v>
      </c>
      <c r="D11" s="18">
        <v>20236.48</v>
      </c>
      <c r="E11" s="74">
        <f t="shared" si="1"/>
        <v>4509.789999999999</v>
      </c>
      <c r="F11" s="18">
        <v>9733.83</v>
      </c>
      <c r="G11" s="74">
        <f t="shared" si="2"/>
        <v>1927.54</v>
      </c>
      <c r="H11" s="18">
        <v>8755.04</v>
      </c>
      <c r="I11" s="74">
        <f t="shared" si="3"/>
        <v>2096.580000000001</v>
      </c>
      <c r="J11" s="18">
        <v>22129.96</v>
      </c>
      <c r="K11" s="74">
        <f t="shared" si="4"/>
        <v>4390.779999999999</v>
      </c>
      <c r="L11" s="18">
        <v>6372.01</v>
      </c>
      <c r="M11" s="74">
        <f t="shared" si="5"/>
        <v>1493.75</v>
      </c>
      <c r="N11" s="71">
        <v>4679.62</v>
      </c>
      <c r="O11" s="74">
        <f t="shared" si="6"/>
        <v>1220.67</v>
      </c>
    </row>
    <row r="12" spans="1:15" ht="13.5">
      <c r="A12" s="55" t="s">
        <v>12</v>
      </c>
      <c r="B12" s="18">
        <v>75637.79</v>
      </c>
      <c r="C12" s="74">
        <f t="shared" si="0"/>
        <v>15909.009999999995</v>
      </c>
      <c r="D12" s="18">
        <v>25014.52</v>
      </c>
      <c r="E12" s="74">
        <f t="shared" si="1"/>
        <v>4778.040000000001</v>
      </c>
      <c r="F12" s="18">
        <v>13203.31</v>
      </c>
      <c r="G12" s="74">
        <f t="shared" si="2"/>
        <v>3469.4799999999996</v>
      </c>
      <c r="H12" s="18">
        <v>11074.82</v>
      </c>
      <c r="I12" s="74">
        <f t="shared" si="3"/>
        <v>2319.779999999999</v>
      </c>
      <c r="J12" s="18">
        <v>27277.94</v>
      </c>
      <c r="K12" s="74">
        <f t="shared" si="4"/>
        <v>5147.98</v>
      </c>
      <c r="L12" s="18">
        <v>7878.78</v>
      </c>
      <c r="M12" s="74">
        <f t="shared" si="5"/>
        <v>1506.7699999999995</v>
      </c>
      <c r="N12" s="71">
        <v>6202.27</v>
      </c>
      <c r="O12" s="14">
        <f t="shared" si="6"/>
        <v>1522.6500000000005</v>
      </c>
    </row>
    <row r="13" spans="1:15" ht="13.5">
      <c r="A13" s="55" t="s">
        <v>13</v>
      </c>
      <c r="B13" s="18">
        <v>91594.49</v>
      </c>
      <c r="C13" s="74">
        <f t="shared" si="0"/>
        <v>15956.700000000012</v>
      </c>
      <c r="D13" s="18">
        <v>29603.41</v>
      </c>
      <c r="E13" s="74">
        <f t="shared" si="1"/>
        <v>4588.889999999999</v>
      </c>
      <c r="F13" s="18">
        <v>15151.55</v>
      </c>
      <c r="G13" s="74">
        <f t="shared" si="2"/>
        <v>1948.2399999999998</v>
      </c>
      <c r="H13" s="18">
        <v>13248.08</v>
      </c>
      <c r="I13" s="74">
        <f t="shared" si="3"/>
        <v>2173.26</v>
      </c>
      <c r="J13" s="18">
        <v>33105.62</v>
      </c>
      <c r="K13" s="74">
        <f t="shared" si="4"/>
        <v>5827.680000000004</v>
      </c>
      <c r="L13" s="18">
        <v>9122.05</v>
      </c>
      <c r="M13" s="74">
        <f t="shared" si="5"/>
        <v>1243.2699999999995</v>
      </c>
      <c r="N13" s="71">
        <v>7843.33</v>
      </c>
      <c r="O13" s="14">
        <f t="shared" si="6"/>
        <v>1641.0599999999995</v>
      </c>
    </row>
    <row r="14" spans="1:17" ht="13.5">
      <c r="A14" s="55" t="s">
        <v>14</v>
      </c>
      <c r="B14" s="75">
        <v>110019.34</v>
      </c>
      <c r="C14" s="74">
        <f t="shared" si="0"/>
        <v>18424.84999999999</v>
      </c>
      <c r="D14" s="75">
        <v>34919.01</v>
      </c>
      <c r="E14" s="74">
        <f t="shared" si="1"/>
        <v>5315.600000000002</v>
      </c>
      <c r="F14" s="75">
        <v>17667.46</v>
      </c>
      <c r="G14" s="74">
        <f t="shared" si="2"/>
        <v>2515.91</v>
      </c>
      <c r="H14" s="75">
        <v>15452.23</v>
      </c>
      <c r="I14" s="74">
        <f t="shared" si="3"/>
        <v>2204.1499999999996</v>
      </c>
      <c r="J14" s="75">
        <v>40337.88</v>
      </c>
      <c r="K14" s="74">
        <f t="shared" si="4"/>
        <v>7232.259999999995</v>
      </c>
      <c r="L14" s="75">
        <v>10667.16</v>
      </c>
      <c r="M14" s="74">
        <f t="shared" si="5"/>
        <v>1545.1100000000006</v>
      </c>
      <c r="N14" s="78">
        <v>9653.14</v>
      </c>
      <c r="O14" s="14">
        <f t="shared" si="6"/>
        <v>1809.8099999999995</v>
      </c>
      <c r="Q14" s="77"/>
    </row>
    <row r="15" spans="1:15" ht="13.5">
      <c r="A15" s="55" t="s">
        <v>1</v>
      </c>
      <c r="B15" s="18">
        <v>127633.9</v>
      </c>
      <c r="C15" s="14">
        <f t="shared" si="0"/>
        <v>17614.559999999998</v>
      </c>
      <c r="D15" s="18">
        <v>40062.56</v>
      </c>
      <c r="E15" s="14">
        <f t="shared" si="1"/>
        <v>5143.549999999996</v>
      </c>
      <c r="F15" s="18">
        <v>20623.09</v>
      </c>
      <c r="G15" s="14">
        <f t="shared" si="2"/>
        <v>2955.630000000001</v>
      </c>
      <c r="H15" s="18">
        <v>2333.54</v>
      </c>
      <c r="I15" s="14">
        <f t="shared" si="3"/>
        <v>-13118.689999999999</v>
      </c>
      <c r="J15" s="18">
        <v>46409.46</v>
      </c>
      <c r="K15" s="14">
        <f t="shared" si="4"/>
        <v>6071.580000000002</v>
      </c>
      <c r="L15" s="18">
        <v>12021.25</v>
      </c>
      <c r="M15" s="14">
        <f t="shared" si="5"/>
        <v>1354.0900000000001</v>
      </c>
      <c r="N15" s="71">
        <v>11420.45</v>
      </c>
      <c r="O15" s="14">
        <f t="shared" si="6"/>
        <v>1767.3100000000013</v>
      </c>
    </row>
    <row r="16" spans="1:15" ht="13.5">
      <c r="A16" s="55" t="s">
        <v>2</v>
      </c>
      <c r="B16" s="18">
        <v>142566</v>
      </c>
      <c r="C16" s="14">
        <f t="shared" si="0"/>
        <v>14932.100000000006</v>
      </c>
      <c r="D16" s="18">
        <v>44311</v>
      </c>
      <c r="E16" s="14">
        <f t="shared" si="1"/>
        <v>4248.440000000002</v>
      </c>
      <c r="F16" s="18">
        <v>22958</v>
      </c>
      <c r="G16" s="14">
        <f t="shared" si="2"/>
        <v>2334.91</v>
      </c>
      <c r="H16" s="18">
        <v>4317</v>
      </c>
      <c r="I16" s="14">
        <f t="shared" si="3"/>
        <v>1983.46</v>
      </c>
      <c r="J16" s="18">
        <v>51814</v>
      </c>
      <c r="K16" s="14">
        <f t="shared" si="4"/>
        <v>5404.540000000001</v>
      </c>
      <c r="L16" s="18">
        <v>12971</v>
      </c>
      <c r="M16" s="14">
        <f t="shared" si="5"/>
        <v>949.75</v>
      </c>
      <c r="N16" s="71">
        <v>13181</v>
      </c>
      <c r="O16" s="14">
        <f t="shared" si="6"/>
        <v>1760.5499999999993</v>
      </c>
    </row>
    <row r="17" spans="1:15" ht="13.5">
      <c r="A17" s="55" t="s">
        <v>3</v>
      </c>
      <c r="B17" s="18">
        <v>109549.44</v>
      </c>
      <c r="C17" s="14">
        <f t="shared" si="0"/>
        <v>-33016.56</v>
      </c>
      <c r="D17" s="18">
        <v>48543.17</v>
      </c>
      <c r="E17" s="14">
        <f t="shared" si="1"/>
        <v>4232.169999999998</v>
      </c>
      <c r="F17" s="18">
        <v>25860.72</v>
      </c>
      <c r="G17" s="14">
        <f t="shared" si="2"/>
        <v>2902.720000000001</v>
      </c>
      <c r="H17" s="18">
        <v>6620.48</v>
      </c>
      <c r="I17" s="14">
        <f t="shared" si="3"/>
        <v>2303.4799999999996</v>
      </c>
      <c r="J17" s="18">
        <v>57107.99</v>
      </c>
      <c r="K17" s="14">
        <f t="shared" si="4"/>
        <v>5293.989999999998</v>
      </c>
      <c r="L17" s="18">
        <v>13580.380000000001</v>
      </c>
      <c r="M17" s="14">
        <f t="shared" si="5"/>
        <v>609.380000000001</v>
      </c>
      <c r="N17" s="71">
        <v>14817.01</v>
      </c>
      <c r="O17" s="14">
        <f t="shared" si="6"/>
        <v>1636.0100000000002</v>
      </c>
    </row>
    <row r="18" spans="1:15" ht="13.5">
      <c r="A18" s="55" t="s">
        <v>4</v>
      </c>
      <c r="B18" s="18">
        <v>170025</v>
      </c>
      <c r="C18" s="14">
        <f t="shared" si="0"/>
        <v>60475.56</v>
      </c>
      <c r="D18" s="18">
        <v>53072.94</v>
      </c>
      <c r="E18" s="14">
        <f t="shared" si="1"/>
        <v>4529.770000000004</v>
      </c>
      <c r="F18" s="18">
        <v>28542.11</v>
      </c>
      <c r="G18" s="14">
        <f t="shared" si="2"/>
        <v>2681.3899999999994</v>
      </c>
      <c r="H18" s="18">
        <v>9160.18</v>
      </c>
      <c r="I18" s="14">
        <f t="shared" si="3"/>
        <v>2539.7000000000007</v>
      </c>
      <c r="J18" s="18">
        <v>62487.71</v>
      </c>
      <c r="K18" s="14">
        <f t="shared" si="4"/>
        <v>5379.720000000001</v>
      </c>
      <c r="L18" s="18">
        <v>14284.61</v>
      </c>
      <c r="M18" s="14">
        <f t="shared" si="5"/>
        <v>704.2299999999996</v>
      </c>
      <c r="N18" s="71">
        <v>15994.94</v>
      </c>
      <c r="O18" s="14">
        <f t="shared" si="6"/>
        <v>1177.9300000000003</v>
      </c>
    </row>
    <row r="19" spans="1:15" ht="14.25" thickBot="1">
      <c r="A19" s="56" t="s">
        <v>5</v>
      </c>
      <c r="B19" s="45">
        <v>0</v>
      </c>
      <c r="C19" s="42">
        <f t="shared" si="0"/>
        <v>-170025</v>
      </c>
      <c r="D19" s="45">
        <v>0</v>
      </c>
      <c r="E19" s="42">
        <f t="shared" si="1"/>
        <v>-53072.94</v>
      </c>
      <c r="F19" s="45">
        <v>0</v>
      </c>
      <c r="G19" s="42">
        <f t="shared" si="2"/>
        <v>-28542.11</v>
      </c>
      <c r="H19" s="45">
        <v>0</v>
      </c>
      <c r="I19" s="42">
        <f t="shared" si="3"/>
        <v>-9160.18</v>
      </c>
      <c r="J19" s="45">
        <v>0</v>
      </c>
      <c r="K19" s="42">
        <f t="shared" si="4"/>
        <v>-62487.71</v>
      </c>
      <c r="L19" s="45">
        <v>0</v>
      </c>
      <c r="M19" s="42">
        <f t="shared" si="5"/>
        <v>-14284.61</v>
      </c>
      <c r="N19" s="72">
        <v>0</v>
      </c>
      <c r="O19" s="42">
        <f t="shared" si="6"/>
        <v>-15994.94</v>
      </c>
    </row>
    <row r="22" spans="1:11" ht="12.75">
      <c r="A22" s="103" t="s">
        <v>59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12.7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8" spans="3:5" ht="12.75">
      <c r="C28" s="46" t="s">
        <v>48</v>
      </c>
      <c r="D28" s="98" t="s">
        <v>47</v>
      </c>
      <c r="E28" s="98" t="s">
        <v>49</v>
      </c>
    </row>
    <row r="29" spans="3:5" ht="12.75">
      <c r="C29" s="47" t="s">
        <v>51</v>
      </c>
      <c r="D29" s="98"/>
      <c r="E29" s="98"/>
    </row>
    <row r="30" spans="3:5" ht="12.75">
      <c r="C30" s="47" t="s">
        <v>50</v>
      </c>
      <c r="D30" s="46"/>
      <c r="E30" s="46"/>
    </row>
    <row r="31" spans="3:5" ht="12.75">
      <c r="C31" s="48">
        <v>164900</v>
      </c>
      <c r="D31" s="48">
        <v>166577.95</v>
      </c>
      <c r="E31" s="48" t="e">
        <f>#REF!-D31</f>
        <v>#REF!</v>
      </c>
    </row>
    <row r="32" spans="3:5" ht="12.75">
      <c r="C32" s="48"/>
      <c r="D32" s="48"/>
      <c r="E32" s="48"/>
    </row>
    <row r="33" spans="3:5" ht="12.75">
      <c r="C33" s="48"/>
      <c r="D33" s="48"/>
      <c r="E33" s="48"/>
    </row>
    <row r="34" spans="3:5" ht="12.75">
      <c r="C34" s="48"/>
      <c r="D34" s="48"/>
      <c r="E34" s="48"/>
    </row>
    <row r="35" spans="3:5" ht="12.75">
      <c r="C35" s="48"/>
      <c r="D35" s="48"/>
      <c r="E35" s="48"/>
    </row>
    <row r="36" spans="3:5" ht="12.75">
      <c r="C36" s="48"/>
      <c r="D36" s="48"/>
      <c r="E36" s="48"/>
    </row>
    <row r="37" spans="3:5" ht="12.75">
      <c r="C37" s="48"/>
      <c r="D37" s="48"/>
      <c r="E37" s="48"/>
    </row>
    <row r="38" spans="3:5" ht="12.75">
      <c r="C38" s="48"/>
      <c r="D38" s="48"/>
      <c r="E38" s="48"/>
    </row>
    <row r="39" spans="3:5" ht="12.75">
      <c r="C39" s="48"/>
      <c r="D39" s="48"/>
      <c r="E39" s="48"/>
    </row>
    <row r="40" spans="3:5" ht="12.75">
      <c r="C40" s="48"/>
      <c r="D40" s="48"/>
      <c r="E40" s="48"/>
    </row>
    <row r="41" spans="3:5" ht="12.75">
      <c r="C41" s="48"/>
      <c r="D41" s="48"/>
      <c r="E41" s="48"/>
    </row>
    <row r="42" spans="3:5" ht="12.75">
      <c r="C42" s="48"/>
      <c r="D42" s="48"/>
      <c r="E42" s="48"/>
    </row>
    <row r="43" spans="3:5" ht="12.75">
      <c r="C43" s="102" t="s">
        <v>42</v>
      </c>
      <c r="D43" s="102"/>
      <c r="E43" s="49" t="e">
        <f>SUM(E31:E42)</f>
        <v>#REF!</v>
      </c>
    </row>
    <row r="46" spans="3:5" ht="12.75">
      <c r="C46" s="46" t="s">
        <v>52</v>
      </c>
      <c r="D46" s="98" t="s">
        <v>47</v>
      </c>
      <c r="E46" s="98" t="s">
        <v>49</v>
      </c>
    </row>
    <row r="47" spans="3:5" ht="12.75">
      <c r="C47" s="47" t="s">
        <v>51</v>
      </c>
      <c r="D47" s="98"/>
      <c r="E47" s="98"/>
    </row>
    <row r="48" spans="3:5" ht="12.75">
      <c r="C48" s="47" t="s">
        <v>50</v>
      </c>
      <c r="D48" s="46"/>
      <c r="E48" s="46"/>
    </row>
    <row r="49" spans="3:5" ht="12.75">
      <c r="C49" s="48">
        <v>0</v>
      </c>
      <c r="D49" s="48">
        <v>166577.95</v>
      </c>
      <c r="E49" s="48" t="e">
        <f>#REF!-D49</f>
        <v>#REF!</v>
      </c>
    </row>
    <row r="50" spans="3:5" ht="12.75">
      <c r="C50" s="48"/>
      <c r="D50" s="48"/>
      <c r="E50" s="48"/>
    </row>
    <row r="51" spans="3:5" ht="12.75">
      <c r="C51" s="48"/>
      <c r="D51" s="48"/>
      <c r="E51" s="48"/>
    </row>
    <row r="52" spans="3:5" ht="12.75">
      <c r="C52" s="48"/>
      <c r="D52" s="48"/>
      <c r="E52" s="48"/>
    </row>
    <row r="53" spans="3:5" ht="12.75">
      <c r="C53" s="48"/>
      <c r="D53" s="48"/>
      <c r="E53" s="48"/>
    </row>
    <row r="54" spans="3:9" ht="12.75">
      <c r="C54" s="48"/>
      <c r="D54" s="48"/>
      <c r="E54" s="48"/>
      <c r="I54" t="s">
        <v>54</v>
      </c>
    </row>
    <row r="55" spans="3:5" ht="12.75">
      <c r="C55" s="48"/>
      <c r="D55" s="48"/>
      <c r="E55" s="48"/>
    </row>
    <row r="56" spans="3:5" ht="12.75">
      <c r="C56" s="48"/>
      <c r="D56" s="48"/>
      <c r="E56" s="48"/>
    </row>
    <row r="57" spans="3:5" ht="12.75">
      <c r="C57" s="48"/>
      <c r="D57" s="48"/>
      <c r="E57" s="48"/>
    </row>
    <row r="58" spans="3:5" ht="12.75">
      <c r="C58" s="48"/>
      <c r="D58" s="48"/>
      <c r="E58" s="48"/>
    </row>
    <row r="59" spans="3:5" ht="12.75">
      <c r="C59" s="48"/>
      <c r="D59" s="48"/>
      <c r="E59" s="48"/>
    </row>
    <row r="60" spans="3:5" ht="12.75">
      <c r="C60" s="48"/>
      <c r="D60" s="48"/>
      <c r="E60" s="48"/>
    </row>
    <row r="61" spans="3:5" ht="12.75">
      <c r="C61" s="102" t="s">
        <v>42</v>
      </c>
      <c r="D61" s="102"/>
      <c r="E61" s="49" t="e">
        <f>SUM(E49:E60)</f>
        <v>#REF!</v>
      </c>
    </row>
  </sheetData>
  <sheetProtection/>
  <mergeCells count="18">
    <mergeCell ref="J6:K6"/>
    <mergeCell ref="N6:O6"/>
    <mergeCell ref="C61:D61"/>
    <mergeCell ref="A24:K25"/>
    <mergeCell ref="A22:K23"/>
    <mergeCell ref="D28:D29"/>
    <mergeCell ref="E28:E29"/>
    <mergeCell ref="C43:D43"/>
    <mergeCell ref="A3:O3"/>
    <mergeCell ref="A4:O4"/>
    <mergeCell ref="A2:O2"/>
    <mergeCell ref="L6:M6"/>
    <mergeCell ref="D46:D47"/>
    <mergeCell ref="E46:E47"/>
    <mergeCell ref="B6:C6"/>
    <mergeCell ref="D6:E6"/>
    <mergeCell ref="F6:G6"/>
    <mergeCell ref="H6:I6"/>
  </mergeCells>
  <printOptions horizontalCentered="1"/>
  <pageMargins left="0.15748031496062992" right="0.3937007874015748" top="0.984251968503937" bottom="0.984251968503937" header="0" footer="0.45"/>
  <pageSetup horizontalDpi="600" verticalDpi="600" orientation="landscape" paperSize="9" scale="78" r:id="rId1"/>
  <headerFooter alignWithMargins="0">
    <oddFooter>&amp;L&amp;9Fuente: Fondo de Compensación del SOAT y del CAT&amp;R&amp;9&amp;P/&amp;N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Suárez Estrada, Guillermo</cp:lastModifiedBy>
  <cp:lastPrinted>2015-05-14T16:48:03Z</cp:lastPrinted>
  <dcterms:created xsi:type="dcterms:W3CDTF">2004-08-27T14:51:49Z</dcterms:created>
  <dcterms:modified xsi:type="dcterms:W3CDTF">2018-02-15T16:21:40Z</dcterms:modified>
  <cp:category/>
  <cp:version/>
  <cp:contentType/>
  <cp:contentStatus/>
</cp:coreProperties>
</file>